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12 DICIEMBRE 2020\4 INCISO G NOMINAS DEL SUJETO OBLIGADO DICIEMBRE 2020\"/>
    </mc:Choice>
  </mc:AlternateContent>
  <bookViews>
    <workbookView xWindow="0" yWindow="0" windowWidth="20490" windowHeight="7755" tabRatio="775" firstSheet="1" activeTab="3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  <sheet name="Determinacion ISR 2020" sheetId="130" r:id="rId7"/>
  </sheets>
  <externalReferences>
    <externalReference r:id="rId8"/>
  </externalReferences>
  <definedNames>
    <definedName name="_45">#REF!</definedName>
    <definedName name="_xlnm.Print_Area" localSheetId="5">JUBILADOS!$C$3:$J$29</definedName>
    <definedName name="_xlnm.Print_Area" localSheetId="2">PERMANENTES!$D$83:$R$115</definedName>
    <definedName name="_xlnm.Print_Area" localSheetId="1">REGIDORES!$A$3:$P$36</definedName>
    <definedName name="_xlnm.Print_Area" localSheetId="4">'SEG.PUB.MPAL Y SERVICIOS MEDICO'!$D$49:$S$75</definedName>
    <definedName name="_xlnm.Print_Area" localSheetId="3">SUPERNUMERARIO!$B$112:$R$143</definedName>
    <definedName name="CREDITO">#REF!</definedName>
    <definedName name="Credito1">#REF!</definedName>
    <definedName name="isr">#REF!</definedName>
    <definedName name="SUBSIDIO">'Determinacion ISR 2020'!$P$17:$Q$27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2020'!$H$17:$J$27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P21" i="124" l="1"/>
  <c r="O21" i="124" l="1"/>
  <c r="L37" i="124"/>
  <c r="N37" i="124"/>
  <c r="O37" i="124"/>
  <c r="H37" i="124"/>
  <c r="L64" i="124" l="1"/>
  <c r="N64" i="124"/>
  <c r="H64" i="124"/>
  <c r="L134" i="123"/>
  <c r="N134" i="123"/>
  <c r="O134" i="123"/>
  <c r="P134" i="123"/>
  <c r="H134" i="123"/>
  <c r="H24" i="126"/>
  <c r="I24" i="126"/>
  <c r="J24" i="126"/>
  <c r="K24" i="126"/>
  <c r="L24" i="126"/>
  <c r="M24" i="126"/>
  <c r="N24" i="126"/>
  <c r="O24" i="126"/>
  <c r="F24" i="126"/>
  <c r="I120" i="120"/>
  <c r="J120" i="120"/>
  <c r="K120" i="120"/>
  <c r="L120" i="120"/>
  <c r="M120" i="120"/>
  <c r="N120" i="120"/>
  <c r="O120" i="120"/>
  <c r="P120" i="120"/>
  <c r="Q120" i="120"/>
  <c r="H120" i="120"/>
  <c r="I117" i="120"/>
  <c r="J117" i="120"/>
  <c r="K117" i="120"/>
  <c r="L117" i="120"/>
  <c r="M117" i="120"/>
  <c r="N117" i="120"/>
  <c r="O117" i="120"/>
  <c r="P117" i="120"/>
  <c r="Q117" i="120"/>
  <c r="H117" i="120"/>
  <c r="I34" i="120"/>
  <c r="I58" i="120"/>
  <c r="I82" i="120"/>
  <c r="J34" i="120"/>
  <c r="K34" i="120"/>
  <c r="L34" i="120"/>
  <c r="M34" i="120"/>
  <c r="N34" i="120"/>
  <c r="O34" i="120"/>
  <c r="P34" i="120"/>
  <c r="Q34" i="120"/>
  <c r="H34" i="120"/>
  <c r="J58" i="120"/>
  <c r="K58" i="120"/>
  <c r="L58" i="120"/>
  <c r="M58" i="120"/>
  <c r="N58" i="120"/>
  <c r="O58" i="120"/>
  <c r="P58" i="120"/>
  <c r="Q58" i="120"/>
  <c r="H58" i="120"/>
  <c r="J82" i="120"/>
  <c r="K82" i="120"/>
  <c r="L82" i="120"/>
  <c r="M82" i="120"/>
  <c r="N82" i="120"/>
  <c r="O82" i="120"/>
  <c r="P82" i="120"/>
  <c r="Q82" i="120"/>
  <c r="H82" i="120"/>
  <c r="J104" i="120"/>
  <c r="K104" i="120"/>
  <c r="L104" i="120"/>
  <c r="M104" i="120"/>
  <c r="N104" i="120"/>
  <c r="O104" i="120"/>
  <c r="P104" i="120"/>
  <c r="Q104" i="120"/>
  <c r="H104" i="120"/>
  <c r="J59" i="124"/>
  <c r="J60" i="124"/>
  <c r="J64" i="124" s="1"/>
  <c r="J61" i="124"/>
  <c r="J62" i="124"/>
  <c r="J58" i="124"/>
  <c r="J12" i="124"/>
  <c r="J13" i="124"/>
  <c r="J14" i="124"/>
  <c r="J15" i="124"/>
  <c r="J16" i="124"/>
  <c r="J17" i="124"/>
  <c r="J18" i="124"/>
  <c r="J19" i="124"/>
  <c r="J20" i="124"/>
  <c r="J21" i="124"/>
  <c r="J37" i="124" s="1"/>
  <c r="J22" i="124"/>
  <c r="J23" i="124"/>
  <c r="J24" i="124"/>
  <c r="J25" i="124"/>
  <c r="J26" i="124"/>
  <c r="J27" i="124"/>
  <c r="J28" i="124"/>
  <c r="J29" i="124"/>
  <c r="J30" i="124"/>
  <c r="J31" i="124"/>
  <c r="J32" i="124"/>
  <c r="J33" i="124"/>
  <c r="J34" i="124"/>
  <c r="J11" i="124"/>
  <c r="J112" i="123"/>
  <c r="J113" i="123"/>
  <c r="J114" i="123"/>
  <c r="J115" i="123"/>
  <c r="J116" i="123"/>
  <c r="J117" i="123"/>
  <c r="J118" i="123"/>
  <c r="J119" i="123"/>
  <c r="J120" i="123"/>
  <c r="J121" i="123"/>
  <c r="J123" i="123"/>
  <c r="J125" i="123"/>
  <c r="J126" i="123"/>
  <c r="J128" i="123"/>
  <c r="J130" i="123"/>
  <c r="J131" i="123"/>
  <c r="J133" i="123"/>
  <c r="J110" i="123"/>
  <c r="J82" i="123"/>
  <c r="J84" i="123"/>
  <c r="J86" i="123"/>
  <c r="J87" i="123"/>
  <c r="J88" i="123"/>
  <c r="J89" i="123"/>
  <c r="J90" i="123"/>
  <c r="J91" i="123"/>
  <c r="J92" i="123"/>
  <c r="J134" i="123" s="1"/>
  <c r="J93" i="123"/>
  <c r="J94" i="123"/>
  <c r="J95" i="123"/>
  <c r="J96" i="123"/>
  <c r="J97" i="123"/>
  <c r="J99" i="123"/>
  <c r="J101" i="123"/>
  <c r="J80" i="123"/>
  <c r="J48" i="123"/>
  <c r="J49" i="123"/>
  <c r="J50" i="123"/>
  <c r="J51" i="123"/>
  <c r="J52" i="123"/>
  <c r="J53" i="123"/>
  <c r="J54" i="123"/>
  <c r="J55" i="123"/>
  <c r="J56" i="123"/>
  <c r="J57" i="123"/>
  <c r="J58" i="123"/>
  <c r="J59" i="123"/>
  <c r="J60" i="123"/>
  <c r="J61" i="123"/>
  <c r="J62" i="123"/>
  <c r="J63" i="123"/>
  <c r="J64" i="123"/>
  <c r="J65" i="123"/>
  <c r="J66" i="123"/>
  <c r="J67" i="123"/>
  <c r="J68" i="123"/>
  <c r="J70" i="123"/>
  <c r="J47" i="123"/>
  <c r="J13" i="123"/>
  <c r="J14" i="123"/>
  <c r="J16" i="123"/>
  <c r="J19" i="123"/>
  <c r="J20" i="123"/>
  <c r="J22" i="123"/>
  <c r="J23" i="123"/>
  <c r="J25" i="123"/>
  <c r="J27" i="123"/>
  <c r="J28" i="123"/>
  <c r="J29" i="123"/>
  <c r="J31" i="123"/>
  <c r="J32" i="123"/>
  <c r="J34" i="123"/>
  <c r="J35" i="123"/>
  <c r="J37" i="123"/>
  <c r="J12" i="123"/>
  <c r="J93" i="120"/>
  <c r="J94" i="120"/>
  <c r="J95" i="120"/>
  <c r="J96" i="120"/>
  <c r="J97" i="120"/>
  <c r="J98" i="120"/>
  <c r="J100" i="120"/>
  <c r="J101" i="120"/>
  <c r="J92" i="120"/>
  <c r="J69" i="120"/>
  <c r="J70" i="120"/>
  <c r="J71" i="120"/>
  <c r="J72" i="120"/>
  <c r="J73" i="120"/>
  <c r="J74" i="120"/>
  <c r="J76" i="120"/>
  <c r="J77" i="120"/>
  <c r="J78" i="120"/>
  <c r="J79" i="120"/>
  <c r="J81" i="120"/>
  <c r="J68" i="120"/>
  <c r="J48" i="120"/>
  <c r="J49" i="120"/>
  <c r="J50" i="120"/>
  <c r="J51" i="120"/>
  <c r="J53" i="120"/>
  <c r="J55" i="120"/>
  <c r="J56" i="120"/>
  <c r="J57" i="120"/>
  <c r="J46" i="120"/>
  <c r="J13" i="120"/>
  <c r="J14" i="120"/>
  <c r="J15" i="120"/>
  <c r="J16" i="120"/>
  <c r="J17" i="120"/>
  <c r="J18" i="120"/>
  <c r="J19" i="120"/>
  <c r="J20" i="120"/>
  <c r="J21" i="120"/>
  <c r="J22" i="120"/>
  <c r="J23" i="120"/>
  <c r="J24" i="120"/>
  <c r="J25" i="120"/>
  <c r="J26" i="120"/>
  <c r="J27" i="120"/>
  <c r="J28" i="120"/>
  <c r="J29" i="120"/>
  <c r="J31" i="120"/>
  <c r="J33" i="120"/>
  <c r="J12" i="120"/>
  <c r="I14" i="125" l="1"/>
  <c r="I15" i="125"/>
  <c r="I16" i="125"/>
  <c r="I17" i="125"/>
  <c r="I18" i="125"/>
  <c r="I13" i="125"/>
  <c r="D5" i="124"/>
  <c r="K25" i="120" l="1"/>
  <c r="M25" i="120" s="1"/>
  <c r="L25" i="120"/>
  <c r="O25" i="120"/>
  <c r="P25" i="120"/>
  <c r="Q25" i="120"/>
  <c r="P59" i="124" l="1"/>
  <c r="P58" i="124"/>
  <c r="O62" i="124"/>
  <c r="P62" i="124" s="1"/>
  <c r="Q62" i="124" s="1"/>
  <c r="O59" i="124"/>
  <c r="O60" i="124"/>
  <c r="P60" i="124" s="1"/>
  <c r="Q60" i="124" s="1"/>
  <c r="O61" i="124"/>
  <c r="P61" i="124" s="1"/>
  <c r="Q61" i="124" s="1"/>
  <c r="O58" i="124"/>
  <c r="K60" i="124"/>
  <c r="M60" i="124" s="1"/>
  <c r="K61" i="124"/>
  <c r="M61" i="124" s="1"/>
  <c r="K59" i="124"/>
  <c r="M59" i="124" s="1"/>
  <c r="K62" i="124"/>
  <c r="M62" i="124" s="1"/>
  <c r="O12" i="124"/>
  <c r="P12" i="124" s="1"/>
  <c r="O13" i="124"/>
  <c r="P13" i="124" s="1"/>
  <c r="O14" i="124"/>
  <c r="P14" i="124" s="1"/>
  <c r="O15" i="124"/>
  <c r="P15" i="124" s="1"/>
  <c r="O16" i="124"/>
  <c r="P16" i="124" s="1"/>
  <c r="O17" i="124"/>
  <c r="P17" i="124" s="1"/>
  <c r="O18" i="124"/>
  <c r="P18" i="124" s="1"/>
  <c r="O19" i="124"/>
  <c r="P19" i="124" s="1"/>
  <c r="O20" i="124"/>
  <c r="P20" i="124" s="1"/>
  <c r="P37" i="124" s="1"/>
  <c r="O22" i="124"/>
  <c r="P22" i="124" s="1"/>
  <c r="O23" i="124"/>
  <c r="P23" i="124" s="1"/>
  <c r="O24" i="124"/>
  <c r="P24" i="124" s="1"/>
  <c r="O25" i="124"/>
  <c r="P25" i="124" s="1"/>
  <c r="O26" i="124"/>
  <c r="P26" i="124" s="1"/>
  <c r="O27" i="124"/>
  <c r="P27" i="124" s="1"/>
  <c r="O28" i="124"/>
  <c r="P28" i="124" s="1"/>
  <c r="O29" i="124"/>
  <c r="P29" i="124" s="1"/>
  <c r="Q29" i="124" s="1"/>
  <c r="O30" i="124"/>
  <c r="P30" i="124" s="1"/>
  <c r="O31" i="124"/>
  <c r="P31" i="124" s="1"/>
  <c r="O32" i="124"/>
  <c r="P32" i="124" s="1"/>
  <c r="O33" i="124"/>
  <c r="P33" i="124" s="1"/>
  <c r="O34" i="124"/>
  <c r="P34" i="124" s="1"/>
  <c r="O11" i="124"/>
  <c r="Q15" i="124"/>
  <c r="Q17" i="124"/>
  <c r="Q19" i="124"/>
  <c r="Q23" i="124"/>
  <c r="Q24" i="124"/>
  <c r="Q25" i="124"/>
  <c r="Q27" i="124"/>
  <c r="Q31" i="124"/>
  <c r="Q33" i="124"/>
  <c r="O13" i="123"/>
  <c r="P13" i="123" s="1"/>
  <c r="O14" i="123"/>
  <c r="P14" i="123" s="1"/>
  <c r="O16" i="123"/>
  <c r="P16" i="123" s="1"/>
  <c r="O19" i="123"/>
  <c r="P19" i="123" s="1"/>
  <c r="O20" i="123"/>
  <c r="P20" i="123" s="1"/>
  <c r="O22" i="123"/>
  <c r="P22" i="123" s="1"/>
  <c r="O23" i="123"/>
  <c r="P23" i="123" s="1"/>
  <c r="O25" i="123"/>
  <c r="P25" i="123" s="1"/>
  <c r="O27" i="123"/>
  <c r="P27" i="123" s="1"/>
  <c r="O28" i="123"/>
  <c r="P28" i="123" s="1"/>
  <c r="O29" i="123"/>
  <c r="P29" i="123" s="1"/>
  <c r="O31" i="123"/>
  <c r="P31" i="123" s="1"/>
  <c r="O32" i="123"/>
  <c r="P32" i="123" s="1"/>
  <c r="O34" i="123"/>
  <c r="P34" i="123" s="1"/>
  <c r="O35" i="123"/>
  <c r="P35" i="123" s="1"/>
  <c r="O36" i="123"/>
  <c r="O37" i="123"/>
  <c r="P37" i="123" s="1"/>
  <c r="O47" i="123"/>
  <c r="P47" i="123" s="1"/>
  <c r="O48" i="123"/>
  <c r="P48" i="123" s="1"/>
  <c r="O49" i="123"/>
  <c r="P49" i="123" s="1"/>
  <c r="O50" i="123"/>
  <c r="P50" i="123" s="1"/>
  <c r="O51" i="123"/>
  <c r="P51" i="123" s="1"/>
  <c r="O52" i="123"/>
  <c r="P52" i="123" s="1"/>
  <c r="O53" i="123"/>
  <c r="P53" i="123" s="1"/>
  <c r="O54" i="123"/>
  <c r="P54" i="123" s="1"/>
  <c r="O55" i="123"/>
  <c r="P55" i="123" s="1"/>
  <c r="O56" i="123"/>
  <c r="P56" i="123" s="1"/>
  <c r="O57" i="123"/>
  <c r="P57" i="123" s="1"/>
  <c r="O58" i="123"/>
  <c r="P58" i="123" s="1"/>
  <c r="O59" i="123"/>
  <c r="P59" i="123" s="1"/>
  <c r="O60" i="123"/>
  <c r="P60" i="123" s="1"/>
  <c r="O61" i="123"/>
  <c r="P61" i="123" s="1"/>
  <c r="O62" i="123"/>
  <c r="P62" i="123" s="1"/>
  <c r="O63" i="123"/>
  <c r="P63" i="123" s="1"/>
  <c r="O64" i="123"/>
  <c r="P64" i="123" s="1"/>
  <c r="O65" i="123"/>
  <c r="P65" i="123" s="1"/>
  <c r="O66" i="123"/>
  <c r="P66" i="123" s="1"/>
  <c r="O67" i="123"/>
  <c r="P67" i="123" s="1"/>
  <c r="O68" i="123"/>
  <c r="P68" i="123" s="1"/>
  <c r="O70" i="123"/>
  <c r="P70" i="123" s="1"/>
  <c r="O80" i="123"/>
  <c r="P80" i="123" s="1"/>
  <c r="Q80" i="123" s="1"/>
  <c r="O82" i="123"/>
  <c r="P82" i="123" s="1"/>
  <c r="O84" i="123"/>
  <c r="P84" i="123" s="1"/>
  <c r="O86" i="123"/>
  <c r="P86" i="123" s="1"/>
  <c r="O87" i="123"/>
  <c r="P87" i="123" s="1"/>
  <c r="Q87" i="123" s="1"/>
  <c r="O88" i="123"/>
  <c r="P88" i="123" s="1"/>
  <c r="O89" i="123"/>
  <c r="P89" i="123" s="1"/>
  <c r="O90" i="123"/>
  <c r="P90" i="123" s="1"/>
  <c r="O91" i="123"/>
  <c r="P91" i="123" s="1"/>
  <c r="Q91" i="123" s="1"/>
  <c r="O92" i="123"/>
  <c r="O93" i="123"/>
  <c r="P93" i="123" s="1"/>
  <c r="O94" i="123"/>
  <c r="P94" i="123" s="1"/>
  <c r="O95" i="123"/>
  <c r="P95" i="123" s="1"/>
  <c r="Q95" i="123" s="1"/>
  <c r="O96" i="123"/>
  <c r="P96" i="123" s="1"/>
  <c r="O97" i="123"/>
  <c r="P97" i="123" s="1"/>
  <c r="O99" i="123"/>
  <c r="P99" i="123" s="1"/>
  <c r="Q99" i="123" s="1"/>
  <c r="O101" i="123"/>
  <c r="P101" i="123" s="1"/>
  <c r="Q101" i="123" s="1"/>
  <c r="O110" i="123"/>
  <c r="P110" i="123" s="1"/>
  <c r="O112" i="123"/>
  <c r="P112" i="123" s="1"/>
  <c r="O113" i="123"/>
  <c r="P113" i="123" s="1"/>
  <c r="O114" i="123"/>
  <c r="P114" i="123" s="1"/>
  <c r="Q114" i="123" s="1"/>
  <c r="O115" i="123"/>
  <c r="P115" i="123" s="1"/>
  <c r="O116" i="123"/>
  <c r="P116" i="123" s="1"/>
  <c r="O117" i="123"/>
  <c r="P117" i="123" s="1"/>
  <c r="O118" i="123"/>
  <c r="P118" i="123" s="1"/>
  <c r="Q118" i="123" s="1"/>
  <c r="O119" i="123"/>
  <c r="P119" i="123" s="1"/>
  <c r="O120" i="123"/>
  <c r="P120" i="123" s="1"/>
  <c r="O121" i="123"/>
  <c r="P121" i="123" s="1"/>
  <c r="O123" i="123"/>
  <c r="P123" i="123" s="1"/>
  <c r="Q123" i="123" s="1"/>
  <c r="O125" i="123"/>
  <c r="P125" i="123" s="1"/>
  <c r="O126" i="123"/>
  <c r="P126" i="123" s="1"/>
  <c r="O128" i="123"/>
  <c r="P128" i="123" s="1"/>
  <c r="O130" i="123"/>
  <c r="P130" i="123" s="1"/>
  <c r="Q130" i="123" s="1"/>
  <c r="O131" i="123"/>
  <c r="P131" i="123" s="1"/>
  <c r="O133" i="123"/>
  <c r="P133" i="123" s="1"/>
  <c r="O12" i="123"/>
  <c r="P12" i="123" s="1"/>
  <c r="L133" i="123"/>
  <c r="L131" i="123"/>
  <c r="L130" i="123"/>
  <c r="L128" i="123"/>
  <c r="L126" i="123"/>
  <c r="L125" i="123"/>
  <c r="L123" i="123"/>
  <c r="L121" i="123"/>
  <c r="L120" i="123"/>
  <c r="L119" i="123"/>
  <c r="L118" i="123"/>
  <c r="L117" i="123"/>
  <c r="L116" i="123"/>
  <c r="L115" i="123"/>
  <c r="L114" i="123"/>
  <c r="L113" i="123"/>
  <c r="L112" i="123"/>
  <c r="L110" i="123"/>
  <c r="L101" i="123"/>
  <c r="L99" i="123"/>
  <c r="L97" i="123"/>
  <c r="L96" i="123"/>
  <c r="L95" i="123"/>
  <c r="L94" i="123"/>
  <c r="L93" i="123"/>
  <c r="L92" i="123"/>
  <c r="L91" i="123"/>
  <c r="L90" i="123"/>
  <c r="L89" i="123"/>
  <c r="L88" i="123"/>
  <c r="L87" i="123"/>
  <c r="L86" i="123"/>
  <c r="L84" i="123"/>
  <c r="L82" i="123"/>
  <c r="L80" i="123"/>
  <c r="L68" i="123"/>
  <c r="L67" i="123"/>
  <c r="L66" i="123"/>
  <c r="L65" i="123"/>
  <c r="L64" i="123"/>
  <c r="L63" i="123"/>
  <c r="L62" i="123"/>
  <c r="L61" i="123"/>
  <c r="L60" i="123"/>
  <c r="L59" i="123"/>
  <c r="L58" i="123"/>
  <c r="L57" i="123"/>
  <c r="L56" i="123"/>
  <c r="L55" i="123"/>
  <c r="L54" i="123"/>
  <c r="L53" i="123"/>
  <c r="L52" i="123"/>
  <c r="L51" i="123"/>
  <c r="L50" i="123"/>
  <c r="L49" i="123"/>
  <c r="L48" i="123"/>
  <c r="L47" i="123"/>
  <c r="K133" i="123"/>
  <c r="K131" i="123"/>
  <c r="M131" i="123" s="1"/>
  <c r="K130" i="123"/>
  <c r="K128" i="123"/>
  <c r="M128" i="123" s="1"/>
  <c r="K126" i="123"/>
  <c r="K125" i="123"/>
  <c r="M125" i="123" s="1"/>
  <c r="K123" i="123"/>
  <c r="K121" i="123"/>
  <c r="M121" i="123" s="1"/>
  <c r="K120" i="123"/>
  <c r="K119" i="123"/>
  <c r="M119" i="123" s="1"/>
  <c r="K118" i="123"/>
  <c r="K117" i="123"/>
  <c r="M117" i="123" s="1"/>
  <c r="K116" i="123"/>
  <c r="K115" i="123"/>
  <c r="M115" i="123" s="1"/>
  <c r="K114" i="123"/>
  <c r="K113" i="123"/>
  <c r="M113" i="123" s="1"/>
  <c r="K112" i="123"/>
  <c r="K110" i="123"/>
  <c r="M110" i="123" s="1"/>
  <c r="K101" i="123"/>
  <c r="K99" i="123"/>
  <c r="M99" i="123" s="1"/>
  <c r="K97" i="123"/>
  <c r="K96" i="123"/>
  <c r="M96" i="123" s="1"/>
  <c r="K95" i="123"/>
  <c r="K94" i="123"/>
  <c r="M94" i="123" s="1"/>
  <c r="K93" i="123"/>
  <c r="K92" i="123"/>
  <c r="K91" i="123"/>
  <c r="K90" i="123"/>
  <c r="M90" i="123" s="1"/>
  <c r="K89" i="123"/>
  <c r="K88" i="123"/>
  <c r="M88" i="123" s="1"/>
  <c r="K87" i="123"/>
  <c r="K86" i="123"/>
  <c r="M86" i="123" s="1"/>
  <c r="K84" i="123"/>
  <c r="K82" i="123"/>
  <c r="M82" i="123" s="1"/>
  <c r="K80" i="123"/>
  <c r="K70" i="123"/>
  <c r="M70" i="123" s="1"/>
  <c r="K68" i="123"/>
  <c r="K67" i="123"/>
  <c r="K66" i="123"/>
  <c r="M66" i="123" s="1"/>
  <c r="K65" i="123"/>
  <c r="K64" i="123"/>
  <c r="K62" i="123"/>
  <c r="M62" i="123" s="1"/>
  <c r="K61" i="123"/>
  <c r="K60" i="123"/>
  <c r="M60" i="123" s="1"/>
  <c r="K59" i="123"/>
  <c r="K58" i="123"/>
  <c r="M58" i="123" s="1"/>
  <c r="K57" i="123"/>
  <c r="K56" i="123"/>
  <c r="M56" i="123" s="1"/>
  <c r="K55" i="123"/>
  <c r="K54" i="123"/>
  <c r="M54" i="123" s="1"/>
  <c r="K53" i="123"/>
  <c r="K52" i="123"/>
  <c r="M52" i="123" s="1"/>
  <c r="K51" i="123"/>
  <c r="K50" i="123"/>
  <c r="M50" i="123" s="1"/>
  <c r="K49" i="123"/>
  <c r="K48" i="123"/>
  <c r="M48" i="123" s="1"/>
  <c r="K47" i="123"/>
  <c r="L37" i="123"/>
  <c r="L35" i="123"/>
  <c r="L34" i="123"/>
  <c r="L32" i="123"/>
  <c r="L31" i="123"/>
  <c r="L29" i="123"/>
  <c r="L28" i="123"/>
  <c r="L27" i="123"/>
  <c r="L25" i="123"/>
  <c r="L23" i="123"/>
  <c r="L22" i="123"/>
  <c r="L20" i="123"/>
  <c r="L19" i="123"/>
  <c r="L16" i="123"/>
  <c r="L14" i="123"/>
  <c r="L13" i="123"/>
  <c r="L12" i="123"/>
  <c r="K37" i="123"/>
  <c r="K35" i="123"/>
  <c r="M35" i="123" s="1"/>
  <c r="K34" i="123"/>
  <c r="K32" i="123"/>
  <c r="K31" i="123"/>
  <c r="K29" i="123"/>
  <c r="M29" i="123" s="1"/>
  <c r="K28" i="123"/>
  <c r="K27" i="123"/>
  <c r="K25" i="123"/>
  <c r="M25" i="123" s="1"/>
  <c r="K23" i="123"/>
  <c r="M23" i="123" s="1"/>
  <c r="K22" i="123"/>
  <c r="K20" i="123"/>
  <c r="K19" i="123"/>
  <c r="M19" i="123" s="1"/>
  <c r="K16" i="123"/>
  <c r="M16" i="123" s="1"/>
  <c r="K14" i="123"/>
  <c r="K13" i="123"/>
  <c r="P96" i="120"/>
  <c r="Q96" i="120" s="1"/>
  <c r="K94" i="120"/>
  <c r="M94" i="120" s="1"/>
  <c r="K98" i="120"/>
  <c r="K92" i="120"/>
  <c r="O93" i="120"/>
  <c r="P93" i="120" s="1"/>
  <c r="Q93" i="120" s="1"/>
  <c r="O94" i="120"/>
  <c r="P94" i="120" s="1"/>
  <c r="O95" i="120"/>
  <c r="P95" i="120" s="1"/>
  <c r="Q95" i="120" s="1"/>
  <c r="O96" i="120"/>
  <c r="O97" i="120"/>
  <c r="P97" i="120" s="1"/>
  <c r="Q97" i="120" s="1"/>
  <c r="O98" i="120"/>
  <c r="P98" i="120" s="1"/>
  <c r="Q98" i="120" s="1"/>
  <c r="O100" i="120"/>
  <c r="P100" i="120" s="1"/>
  <c r="Q100" i="120" s="1"/>
  <c r="O101" i="120"/>
  <c r="P101" i="120" s="1"/>
  <c r="Q101" i="120" s="1"/>
  <c r="O92" i="120"/>
  <c r="Q74" i="120"/>
  <c r="P70" i="120"/>
  <c r="P71" i="120"/>
  <c r="Q71" i="120" s="1"/>
  <c r="P74" i="120"/>
  <c r="P78" i="120"/>
  <c r="Q78" i="120" s="1"/>
  <c r="P79" i="120"/>
  <c r="Q79" i="120" s="1"/>
  <c r="P68" i="120"/>
  <c r="O69" i="120"/>
  <c r="P69" i="120" s="1"/>
  <c r="Q69" i="120" s="1"/>
  <c r="O70" i="120"/>
  <c r="O71" i="120"/>
  <c r="O72" i="120"/>
  <c r="P72" i="120" s="1"/>
  <c r="Q72" i="120" s="1"/>
  <c r="O73" i="120"/>
  <c r="P73" i="120" s="1"/>
  <c r="Q73" i="120" s="1"/>
  <c r="O74" i="120"/>
  <c r="O76" i="120"/>
  <c r="P76" i="120" s="1"/>
  <c r="Q76" i="120" s="1"/>
  <c r="O77" i="120"/>
  <c r="P77" i="120" s="1"/>
  <c r="Q77" i="120" s="1"/>
  <c r="O78" i="120"/>
  <c r="O79" i="120"/>
  <c r="O81" i="120"/>
  <c r="P81" i="120" s="1"/>
  <c r="Q81" i="120" s="1"/>
  <c r="O68" i="120"/>
  <c r="K79" i="120"/>
  <c r="K78" i="120"/>
  <c r="K77" i="120"/>
  <c r="K71" i="120"/>
  <c r="M71" i="120" s="1"/>
  <c r="O48" i="120"/>
  <c r="P48" i="120" s="1"/>
  <c r="Q48" i="120" s="1"/>
  <c r="O49" i="120"/>
  <c r="P49" i="120" s="1"/>
  <c r="O50" i="120"/>
  <c r="P50" i="120" s="1"/>
  <c r="Q50" i="120" s="1"/>
  <c r="O51" i="120"/>
  <c r="P51" i="120" s="1"/>
  <c r="O53" i="120"/>
  <c r="P53" i="120" s="1"/>
  <c r="O55" i="120"/>
  <c r="P55" i="120" s="1"/>
  <c r="O56" i="120"/>
  <c r="P56" i="120" s="1"/>
  <c r="Q56" i="120" s="1"/>
  <c r="O57" i="120"/>
  <c r="P57" i="120" s="1"/>
  <c r="O46" i="120"/>
  <c r="M100" i="120"/>
  <c r="M51" i="120"/>
  <c r="K101" i="120"/>
  <c r="M101" i="120" s="1"/>
  <c r="K100" i="120"/>
  <c r="K97" i="120"/>
  <c r="K96" i="120"/>
  <c r="M96" i="120" s="1"/>
  <c r="K95" i="120"/>
  <c r="Q94" i="120"/>
  <c r="K93" i="120"/>
  <c r="K81" i="120"/>
  <c r="K76" i="120"/>
  <c r="M76" i="120" s="1"/>
  <c r="K74" i="120"/>
  <c r="K73" i="120"/>
  <c r="M73" i="120" s="1"/>
  <c r="K72" i="120"/>
  <c r="K69" i="120"/>
  <c r="M69" i="120" s="1"/>
  <c r="K68" i="120"/>
  <c r="K56" i="120"/>
  <c r="M56" i="120" s="1"/>
  <c r="K48" i="120"/>
  <c r="K53" i="120"/>
  <c r="K51" i="120"/>
  <c r="K50" i="120"/>
  <c r="Q14" i="120"/>
  <c r="P13" i="120"/>
  <c r="Q13" i="120" s="1"/>
  <c r="P17" i="120"/>
  <c r="P33" i="120"/>
  <c r="O13" i="120"/>
  <c r="O14" i="120"/>
  <c r="P14" i="120" s="1"/>
  <c r="O16" i="120"/>
  <c r="P16" i="120" s="1"/>
  <c r="O17" i="120"/>
  <c r="O19" i="120"/>
  <c r="P19" i="120" s="1"/>
  <c r="Q19" i="120" s="1"/>
  <c r="O21" i="120"/>
  <c r="P21" i="120" s="1"/>
  <c r="Q21" i="120" s="1"/>
  <c r="O23" i="120"/>
  <c r="P23" i="120" s="1"/>
  <c r="Q23" i="120" s="1"/>
  <c r="O26" i="120"/>
  <c r="P26" i="120" s="1"/>
  <c r="O27" i="120"/>
  <c r="P27" i="120" s="1"/>
  <c r="Q27" i="120" s="1"/>
  <c r="O29" i="120"/>
  <c r="P29" i="120" s="1"/>
  <c r="Q29" i="120" s="1"/>
  <c r="O31" i="120"/>
  <c r="P31" i="120" s="1"/>
  <c r="Q31" i="120" s="1"/>
  <c r="O33" i="120"/>
  <c r="O12" i="120"/>
  <c r="M27" i="120"/>
  <c r="L101" i="120"/>
  <c r="L100" i="120"/>
  <c r="L98" i="120"/>
  <c r="L97" i="120"/>
  <c r="L96" i="120"/>
  <c r="L95" i="120"/>
  <c r="L93" i="120"/>
  <c r="L92" i="120"/>
  <c r="L81" i="120"/>
  <c r="L76" i="120"/>
  <c r="L73" i="120"/>
  <c r="L72" i="120"/>
  <c r="L71" i="120"/>
  <c r="L70" i="120"/>
  <c r="L69" i="120"/>
  <c r="L68" i="120"/>
  <c r="L57" i="120"/>
  <c r="L56" i="120"/>
  <c r="L55" i="120"/>
  <c r="L53" i="120"/>
  <c r="L51" i="120"/>
  <c r="L50" i="120"/>
  <c r="L49" i="120"/>
  <c r="L48" i="120"/>
  <c r="L46" i="120"/>
  <c r="L33" i="120"/>
  <c r="L31" i="120"/>
  <c r="L29" i="120"/>
  <c r="L27" i="120"/>
  <c r="L26" i="120"/>
  <c r="L23" i="120"/>
  <c r="L21" i="120"/>
  <c r="L19" i="120"/>
  <c r="L17" i="120"/>
  <c r="L16" i="120"/>
  <c r="L14" i="120"/>
  <c r="L13" i="120"/>
  <c r="L12" i="120"/>
  <c r="K12" i="120"/>
  <c r="K13" i="120"/>
  <c r="M13" i="120" s="1"/>
  <c r="K14" i="120"/>
  <c r="M14" i="120" s="1"/>
  <c r="K17" i="120"/>
  <c r="M17" i="120" s="1"/>
  <c r="K19" i="120"/>
  <c r="M19" i="120" s="1"/>
  <c r="K21" i="120"/>
  <c r="M21" i="120" s="1"/>
  <c r="K23" i="120"/>
  <c r="M23" i="120" s="1"/>
  <c r="K26" i="120"/>
  <c r="M26" i="120" s="1"/>
  <c r="K27" i="120"/>
  <c r="K29" i="120"/>
  <c r="K31" i="120"/>
  <c r="M31" i="120" s="1"/>
  <c r="K33" i="120"/>
  <c r="M33" i="120" s="1"/>
  <c r="M13" i="126"/>
  <c r="N13" i="126" s="1"/>
  <c r="M14" i="126"/>
  <c r="N14" i="126" s="1"/>
  <c r="M15" i="126"/>
  <c r="N15" i="126" s="1"/>
  <c r="M16" i="126"/>
  <c r="N16" i="126" s="1"/>
  <c r="M17" i="126"/>
  <c r="N17" i="126" s="1"/>
  <c r="M18" i="126"/>
  <c r="N18" i="126" s="1"/>
  <c r="M19" i="126"/>
  <c r="N19" i="126" s="1"/>
  <c r="M20" i="126"/>
  <c r="N20" i="126" s="1"/>
  <c r="M21" i="126"/>
  <c r="N21" i="126" s="1"/>
  <c r="M12" i="126"/>
  <c r="J13" i="126"/>
  <c r="J14" i="126"/>
  <c r="J15" i="126"/>
  <c r="J16" i="126"/>
  <c r="J17" i="126"/>
  <c r="J18" i="126"/>
  <c r="J19" i="126"/>
  <c r="J20" i="126"/>
  <c r="J21" i="126"/>
  <c r="J12" i="126"/>
  <c r="H13" i="126"/>
  <c r="O13" i="126" s="1"/>
  <c r="H14" i="126"/>
  <c r="O14" i="126" s="1"/>
  <c r="H15" i="126"/>
  <c r="I15" i="126" s="1"/>
  <c r="H16" i="126"/>
  <c r="I16" i="126" s="1"/>
  <c r="H17" i="126"/>
  <c r="O17" i="126" s="1"/>
  <c r="H18" i="126"/>
  <c r="H19" i="126"/>
  <c r="I19" i="126" s="1"/>
  <c r="H20" i="126"/>
  <c r="I20" i="126" s="1"/>
  <c r="H21" i="126"/>
  <c r="H12" i="126"/>
  <c r="P64" i="124" l="1"/>
  <c r="P11" i="124"/>
  <c r="O64" i="124"/>
  <c r="M92" i="123"/>
  <c r="M134" i="123" s="1"/>
  <c r="K134" i="123"/>
  <c r="M67" i="123"/>
  <c r="M14" i="123"/>
  <c r="M22" i="123"/>
  <c r="M28" i="123"/>
  <c r="M47" i="123"/>
  <c r="M51" i="123"/>
  <c r="M55" i="123"/>
  <c r="M59" i="123"/>
  <c r="M64" i="123"/>
  <c r="M68" i="123"/>
  <c r="M84" i="123"/>
  <c r="M89" i="123"/>
  <c r="M93" i="123"/>
  <c r="M97" i="123"/>
  <c r="M112" i="123"/>
  <c r="M116" i="123"/>
  <c r="M120" i="123"/>
  <c r="M126" i="123"/>
  <c r="M133" i="123"/>
  <c r="M29" i="120"/>
  <c r="Q47" i="123"/>
  <c r="Q66" i="123"/>
  <c r="Q62" i="123"/>
  <c r="Q58" i="123"/>
  <c r="Q54" i="123"/>
  <c r="Q50" i="123"/>
  <c r="Q32" i="123"/>
  <c r="Q27" i="123"/>
  <c r="Q31" i="123"/>
  <c r="Q37" i="123"/>
  <c r="Q35" i="123"/>
  <c r="Q128" i="123"/>
  <c r="Q121" i="123"/>
  <c r="Q117" i="123"/>
  <c r="Q113" i="123"/>
  <c r="Q94" i="123"/>
  <c r="Q90" i="123"/>
  <c r="Q86" i="123"/>
  <c r="Q70" i="123"/>
  <c r="Q65" i="123"/>
  <c r="Q61" i="123"/>
  <c r="Q57" i="123"/>
  <c r="Q53" i="123"/>
  <c r="Q49" i="123"/>
  <c r="Q25" i="123"/>
  <c r="Q133" i="123"/>
  <c r="Q126" i="123"/>
  <c r="Q120" i="123"/>
  <c r="Q116" i="123"/>
  <c r="Q112" i="123"/>
  <c r="Q97" i="123"/>
  <c r="Q93" i="123"/>
  <c r="Q89" i="123"/>
  <c r="Q84" i="123"/>
  <c r="Q68" i="123"/>
  <c r="Q64" i="123"/>
  <c r="Q60" i="123"/>
  <c r="Q56" i="123"/>
  <c r="Q52" i="123"/>
  <c r="Q48" i="123"/>
  <c r="Q29" i="123"/>
  <c r="Q19" i="123"/>
  <c r="Q13" i="123"/>
  <c r="Q16" i="123"/>
  <c r="Q23" i="123"/>
  <c r="Q20" i="123"/>
  <c r="K16" i="120"/>
  <c r="M16" i="120" s="1"/>
  <c r="Q16" i="120"/>
  <c r="M53" i="120"/>
  <c r="Q58" i="124"/>
  <c r="Q64" i="124" s="1"/>
  <c r="O12" i="126"/>
  <c r="N12" i="126"/>
  <c r="M12" i="120"/>
  <c r="Q49" i="120"/>
  <c r="K49" i="120"/>
  <c r="M49" i="120" s="1"/>
  <c r="Q57" i="120"/>
  <c r="K57" i="120"/>
  <c r="M57" i="120" s="1"/>
  <c r="Q26" i="120"/>
  <c r="M50" i="120"/>
  <c r="M68" i="120"/>
  <c r="M72" i="120"/>
  <c r="M81" i="120"/>
  <c r="M95" i="120"/>
  <c r="Q12" i="123"/>
  <c r="Q110" i="123"/>
  <c r="Q82" i="123"/>
  <c r="Q34" i="123"/>
  <c r="Q22" i="123"/>
  <c r="Q14" i="123"/>
  <c r="Q59" i="123"/>
  <c r="Q59" i="124"/>
  <c r="Q53" i="120"/>
  <c r="K63" i="123"/>
  <c r="M63" i="123" s="1"/>
  <c r="Q63" i="123"/>
  <c r="Q125" i="123"/>
  <c r="Q119" i="123"/>
  <c r="Q55" i="123"/>
  <c r="K20" i="126"/>
  <c r="K16" i="126"/>
  <c r="Q55" i="120"/>
  <c r="M48" i="120"/>
  <c r="K19" i="126"/>
  <c r="K15" i="126"/>
  <c r="P12" i="120"/>
  <c r="Q33" i="120"/>
  <c r="Q17" i="120"/>
  <c r="K70" i="120"/>
  <c r="M70" i="120" s="1"/>
  <c r="Q70" i="120"/>
  <c r="M93" i="120"/>
  <c r="M97" i="120"/>
  <c r="M92" i="120"/>
  <c r="M98" i="120"/>
  <c r="Q96" i="123"/>
  <c r="Q92" i="123"/>
  <c r="Q134" i="123" s="1"/>
  <c r="Q88" i="123"/>
  <c r="Q28" i="123"/>
  <c r="Q131" i="123"/>
  <c r="Q115" i="123"/>
  <c r="Q67" i="123"/>
  <c r="Q51" i="123"/>
  <c r="K58" i="124"/>
  <c r="K64" i="124" s="1"/>
  <c r="Q68" i="120"/>
  <c r="K46" i="120"/>
  <c r="P46" i="120"/>
  <c r="Q51" i="120"/>
  <c r="P92" i="120"/>
  <c r="K12" i="123"/>
  <c r="M49" i="123"/>
  <c r="M53" i="123"/>
  <c r="M57" i="123"/>
  <c r="M61" i="123"/>
  <c r="M65" i="123"/>
  <c r="K55" i="120"/>
  <c r="M55" i="120" s="1"/>
  <c r="M80" i="123"/>
  <c r="M87" i="123"/>
  <c r="M91" i="123"/>
  <c r="M95" i="123"/>
  <c r="M101" i="123"/>
  <c r="M114" i="123"/>
  <c r="M118" i="123"/>
  <c r="M123" i="123"/>
  <c r="M130" i="123"/>
  <c r="Q32" i="124"/>
  <c r="Q28" i="124"/>
  <c r="Q34" i="124"/>
  <c r="Q30" i="124"/>
  <c r="Q26" i="124"/>
  <c r="Q22" i="124"/>
  <c r="Q21" i="124"/>
  <c r="Q20" i="124"/>
  <c r="Q18" i="124"/>
  <c r="Q16" i="124"/>
  <c r="Q14" i="124"/>
  <c r="Q13" i="124"/>
  <c r="Q12" i="124"/>
  <c r="O21" i="126"/>
  <c r="O18" i="126"/>
  <c r="K21" i="124"/>
  <c r="K33" i="124"/>
  <c r="M33" i="124" s="1"/>
  <c r="K17" i="124"/>
  <c r="M17" i="124" s="1"/>
  <c r="K29" i="124"/>
  <c r="M29" i="124" s="1"/>
  <c r="K13" i="124"/>
  <c r="M13" i="124" s="1"/>
  <c r="K25" i="124"/>
  <c r="M25" i="124" s="1"/>
  <c r="K34" i="124"/>
  <c r="M34" i="124" s="1"/>
  <c r="K30" i="124"/>
  <c r="M30" i="124" s="1"/>
  <c r="K26" i="124"/>
  <c r="M26" i="124" s="1"/>
  <c r="K22" i="124"/>
  <c r="M22" i="124" s="1"/>
  <c r="K18" i="124"/>
  <c r="M18" i="124" s="1"/>
  <c r="K14" i="124"/>
  <c r="M14" i="124" s="1"/>
  <c r="K32" i="124"/>
  <c r="M32" i="124" s="1"/>
  <c r="K28" i="124"/>
  <c r="M28" i="124" s="1"/>
  <c r="K24" i="124"/>
  <c r="M24" i="124" s="1"/>
  <c r="K20" i="124"/>
  <c r="M20" i="124" s="1"/>
  <c r="K16" i="124"/>
  <c r="M16" i="124" s="1"/>
  <c r="K12" i="124"/>
  <c r="M12" i="124" s="1"/>
  <c r="K11" i="124"/>
  <c r="K31" i="124"/>
  <c r="M31" i="124" s="1"/>
  <c r="K27" i="124"/>
  <c r="M27" i="124" s="1"/>
  <c r="K23" i="124"/>
  <c r="M23" i="124" s="1"/>
  <c r="K19" i="124"/>
  <c r="M19" i="124" s="1"/>
  <c r="K15" i="124"/>
  <c r="M15" i="124" s="1"/>
  <c r="M31" i="123"/>
  <c r="M37" i="123"/>
  <c r="M34" i="123"/>
  <c r="M13" i="123"/>
  <c r="M20" i="123"/>
  <c r="M27" i="123"/>
  <c r="M32" i="123"/>
  <c r="I12" i="126"/>
  <c r="K12" i="126" s="1"/>
  <c r="I18" i="126"/>
  <c r="K18" i="126" s="1"/>
  <c r="I14" i="126"/>
  <c r="K14" i="126" s="1"/>
  <c r="O20" i="126"/>
  <c r="O16" i="126"/>
  <c r="I21" i="126"/>
  <c r="K21" i="126" s="1"/>
  <c r="I17" i="126"/>
  <c r="K17" i="126" s="1"/>
  <c r="I13" i="126"/>
  <c r="K13" i="126" s="1"/>
  <c r="O19" i="126"/>
  <c r="O15" i="126"/>
  <c r="Q37" i="124" l="1"/>
  <c r="M21" i="124"/>
  <c r="M37" i="124" s="1"/>
  <c r="K37" i="124"/>
  <c r="Q11" i="124"/>
  <c r="Q92" i="120"/>
  <c r="M11" i="124"/>
  <c r="Q12" i="120"/>
  <c r="M46" i="120"/>
  <c r="M12" i="123"/>
  <c r="Q46" i="120"/>
  <c r="M58" i="124"/>
  <c r="M64" i="124" s="1"/>
  <c r="D50" i="124"/>
  <c r="C12" i="130" l="1"/>
  <c r="C15" i="130" l="1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I105" i="120" l="1"/>
  <c r="H105" i="120"/>
  <c r="I21" i="125"/>
  <c r="G21" i="125"/>
  <c r="H21" i="125"/>
  <c r="D37" i="120"/>
  <c r="Z74" i="120"/>
  <c r="D5" i="123" l="1"/>
  <c r="D104" i="123" s="1"/>
  <c r="D61" i="120"/>
  <c r="D85" i="120" s="1"/>
  <c r="D40" i="123" l="1"/>
  <c r="D73" i="123"/>
  <c r="Q146" i="123"/>
  <c r="K149" i="123" l="1"/>
</calcChain>
</file>

<file path=xl/sharedStrings.xml><?xml version="1.0" encoding="utf-8"?>
<sst xmlns="http://schemas.openxmlformats.org/spreadsheetml/2006/main" count="1107" uniqueCount="506">
  <si>
    <t>P E R C E P C I O N E S</t>
  </si>
  <si>
    <t>Sueldo</t>
  </si>
  <si>
    <t>Num.</t>
  </si>
  <si>
    <t>Dias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</si>
  <si>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</si>
  <si>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</si>
  <si>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</si>
  <si>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</si>
  <si>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</si>
  <si>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</si>
  <si>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</si>
  <si>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</si>
  <si>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</si>
  <si>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</si>
  <si>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</si>
  <si>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</si>
  <si>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</si>
  <si>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</si>
  <si>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</si>
  <si>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</si>
  <si>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</si>
  <si>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</si>
  <si>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</si>
  <si>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</si>
  <si>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</si>
  <si>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</si>
  <si>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</si>
  <si>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</si>
  <si>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</si>
  <si>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</si>
  <si>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</si>
  <si>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</si>
  <si>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</si>
  <si>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</si>
  <si>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</si>
  <si>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</si>
  <si>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</si>
  <si>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</si>
  <si>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</si>
  <si>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</si>
  <si>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</si>
  <si>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</si>
  <si>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</si>
  <si>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</si>
  <si>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</si>
  <si>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</si>
  <si>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</si>
  <si>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</si>
  <si>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</si>
  <si>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</si>
  <si>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</si>
  <si>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</si>
  <si>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</si>
  <si>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</si>
  <si>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</si>
  <si>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</si>
  <si>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</si>
  <si>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</si>
  <si>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</si>
  <si>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</si>
  <si>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</si>
  <si>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</si>
  <si>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</si>
  <si>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</si>
  <si>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</si>
  <si>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</si>
  <si>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</si>
  <si>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</si>
  <si>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</si>
  <si>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</si>
  <si>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</si>
  <si>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</si>
  <si>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</si>
  <si>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</si>
  <si>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</si>
  <si>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</si>
  <si>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</si>
  <si>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</si>
  <si>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</si>
  <si>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</si>
  <si>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</si>
  <si>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</si>
  <si>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</si>
  <si>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</si>
  <si>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</si>
  <si>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</si>
  <si>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</si>
  <si>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</si>
  <si>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</si>
  <si>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</si>
  <si>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</si>
  <si>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</si>
  <si>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</si>
  <si>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</si>
  <si>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</si>
  <si>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</si>
  <si>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</si>
  <si>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</si>
  <si>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</si>
  <si>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</si>
  <si>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</si>
  <si>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</si>
  <si>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</si>
  <si>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</si>
  <si>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</si>
  <si>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</si>
  <si>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</si>
  <si>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</si>
  <si>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</si>
  <si>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</si>
  <si>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</si>
  <si>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</si>
  <si>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</si>
  <si>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</si>
  <si>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</si>
  <si>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</si>
  <si>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</si>
  <si>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</si>
  <si>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</si>
  <si>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</si>
  <si>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</si>
  <si>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</si>
  <si>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</si>
  <si>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</si>
  <si>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</si>
  <si>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</si>
  <si>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</si>
  <si>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</si>
  <si>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</si>
  <si>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</si>
  <si>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</si>
  <si>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</si>
  <si>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</si>
  <si>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</si>
  <si>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</si>
  <si>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</si>
  <si>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</si>
  <si>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</si>
  <si>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</si>
  <si>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</si>
  <si>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</si>
  <si>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</si>
  <si>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</si>
  <si>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</si>
  <si>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</si>
  <si>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</si>
  <si>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</si>
  <si>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</si>
  <si>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 xml:space="preserve">PERSONAL PERMANANTE </t>
  </si>
  <si>
    <t>SEGURIDAD  PUBLICA</t>
  </si>
  <si>
    <t>TOTAL</t>
  </si>
  <si>
    <t>SUPERNUMERARIOS</t>
  </si>
  <si>
    <t>QUINCENAL</t>
  </si>
  <si>
    <t>SUBSIDIO</t>
  </si>
  <si>
    <t>I S P T</t>
  </si>
  <si>
    <t>F I R M A</t>
  </si>
  <si>
    <t>F  I  R  M  A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</si>
  <si>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</si>
  <si>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</si>
  <si>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</si>
  <si>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</si>
  <si>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</si>
  <si>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</si>
  <si>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</si>
  <si>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</si>
  <si>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</si>
  <si>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</si>
  <si>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</si>
  <si>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</si>
  <si>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</si>
  <si>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</si>
  <si>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</si>
  <si>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</si>
  <si>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</si>
  <si>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</si>
  <si>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</si>
  <si>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</si>
  <si>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</si>
  <si>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</si>
  <si>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</si>
  <si>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</si>
  <si>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</si>
  <si>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</si>
  <si>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</si>
  <si>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</si>
  <si>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</si>
  <si>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</si>
  <si>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</si>
  <si>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</si>
  <si>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</si>
  <si>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</si>
  <si>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</si>
  <si>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</si>
  <si>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</si>
  <si>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</si>
  <si>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</si>
  <si>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</si>
  <si>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</si>
  <si>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</si>
  <si>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</si>
  <si>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</si>
  <si>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</si>
  <si>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</si>
  <si>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</si>
  <si>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</si>
  <si>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</si>
  <si>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</si>
  <si>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</si>
  <si>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</si>
  <si>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</si>
  <si>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</si>
  <si>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</si>
  <si>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</si>
  <si>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</si>
  <si>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</si>
  <si>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</si>
  <si>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</si>
  <si>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</si>
  <si>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</si>
  <si>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DIR. JURIDICO</t>
  </si>
  <si>
    <t>CONTRALORIA</t>
  </si>
  <si>
    <t>MOYEDA CARRILLO ARELY</t>
  </si>
  <si>
    <t>MARTINEZ ORENDAIN ARACELI</t>
  </si>
  <si>
    <t>AUX DE OBRAS PUBLICAS</t>
  </si>
  <si>
    <t>ANA BERTHA RODRIGUEZ GONZALEZ</t>
  </si>
  <si>
    <t>PRIETO SAAVEDRA RAMONA</t>
  </si>
  <si>
    <t>TAMAYO CONTRERAS ANTONIO</t>
  </si>
  <si>
    <t>PEREZ FREGOSO JOSE LUIS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</si>
  <si>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</si>
  <si>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</si>
  <si>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</si>
  <si>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</si>
  <si>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</si>
  <si>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</si>
  <si>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</si>
  <si>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</si>
  <si>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</si>
  <si>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</si>
  <si>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</si>
  <si>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</si>
  <si>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</si>
  <si>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</si>
  <si>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</si>
  <si>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</si>
  <si>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</si>
  <si>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</si>
  <si>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</si>
  <si>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</si>
  <si>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</si>
  <si>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</si>
  <si>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</si>
  <si>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</si>
  <si>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</si>
  <si>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</si>
  <si>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</si>
  <si>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</si>
  <si>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</si>
  <si>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</si>
  <si>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</si>
  <si>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</si>
  <si>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</si>
  <si>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</si>
  <si>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</si>
  <si>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</si>
  <si>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</si>
  <si>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</si>
  <si>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ENC. DE BASURERO</t>
  </si>
  <si>
    <t>GARCIA GAMBOA MARIA DE JESUS</t>
  </si>
  <si>
    <t>MONTES DOMINGUEZ FILIBERTO</t>
  </si>
  <si>
    <t>MUNICIPIO  DE : SAN JUANITO DE ESCOBEDO JALISCO</t>
  </si>
  <si>
    <t>SANDOVAL RUIZ ANTONIO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</si>
  <si>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</si>
  <si>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</si>
  <si>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</si>
  <si>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</si>
  <si>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</si>
  <si>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</si>
  <si>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</si>
  <si>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</si>
  <si>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</si>
  <si>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</si>
  <si>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</si>
  <si>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</si>
  <si>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</si>
  <si>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</si>
  <si>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r>
      <t>( SUELDOS MENSUAL)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</si>
  <si>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</si>
  <si>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</si>
  <si>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</si>
  <si>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</si>
  <si>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</si>
  <si>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</si>
  <si>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</si>
  <si>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</si>
  <si>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</si>
  <si>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</si>
  <si>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</si>
  <si>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</si>
  <si>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</si>
  <si>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</si>
  <si>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</si>
  <si>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</si>
  <si>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</si>
  <si>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</si>
  <si>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</si>
  <si>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</si>
  <si>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</si>
  <si>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</si>
  <si>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</si>
  <si>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</si>
  <si>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</si>
  <si>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</si>
  <si>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 xml:space="preserve">               EJERCICIO 2020</t>
  </si>
  <si>
    <t>MUNICIPIO DE SAN JUANITO DE ESCOBEDO JALISCO</t>
  </si>
  <si>
    <t>CALCULO MENSUAL DE I.S.R. x Salarios</t>
  </si>
  <si>
    <t>Publicadas en el D. O. F. el dia 29 de Diciembre  2018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</si>
  <si>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</si>
  <si>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</si>
  <si>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</si>
  <si>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</si>
  <si>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</si>
  <si>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</si>
  <si>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</si>
  <si>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</si>
  <si>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</si>
  <si>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</si>
  <si>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</si>
  <si>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</si>
  <si>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</si>
  <si>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</si>
  <si>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</si>
  <si>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</si>
  <si>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</si>
  <si>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</si>
  <si>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</si>
  <si>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</si>
  <si>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</si>
  <si>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</si>
  <si>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</si>
  <si>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</si>
  <si>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</si>
  <si>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</si>
  <si>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</si>
  <si>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</si>
  <si>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</si>
  <si>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</si>
  <si>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</si>
  <si>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</si>
  <si>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</si>
  <si>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</si>
  <si>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</si>
  <si>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</si>
  <si>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</si>
  <si>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</si>
  <si>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</si>
  <si>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</si>
  <si>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</si>
  <si>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</si>
  <si>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</si>
  <si>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9012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</si>
  <si>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</si>
  <si>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</si>
  <si>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</si>
  <si>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</si>
  <si>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</si>
  <si>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</si>
  <si>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</si>
  <si>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</si>
  <si>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</si>
  <si>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</si>
  <si>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</si>
  <si>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</si>
  <si>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</si>
  <si>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</si>
  <si>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</si>
  <si>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</si>
  <si>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</si>
  <si>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</si>
  <si>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</si>
  <si>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</si>
  <si>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</si>
  <si>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</si>
  <si>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</si>
  <si>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</si>
  <si>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</si>
  <si>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</si>
  <si>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</si>
  <si>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</si>
  <si>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</si>
  <si>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</si>
  <si>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</si>
  <si>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</si>
  <si>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</si>
  <si>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</si>
  <si>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</si>
  <si>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</si>
  <si>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</si>
  <si>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</si>
  <si>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</si>
  <si>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</si>
  <si>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</si>
  <si>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</si>
  <si>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</si>
  <si>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</si>
  <si>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</si>
  <si>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</si>
  <si>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</si>
  <si>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</si>
  <si>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</si>
  <si>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</si>
  <si>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</si>
  <si>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</si>
  <si>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</si>
  <si>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</si>
  <si>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</si>
  <si>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</si>
  <si>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</si>
  <si>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</si>
  <si>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</si>
  <si>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</si>
  <si>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</si>
  <si>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9122</t>
  </si>
  <si>
    <t>9126</t>
  </si>
  <si>
    <t>9127</t>
  </si>
  <si>
    <t>9128</t>
  </si>
  <si>
    <t>9129</t>
  </si>
  <si>
    <t>9112</t>
  </si>
  <si>
    <t>9113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</si>
  <si>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</si>
  <si>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</si>
  <si>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</si>
  <si>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</si>
  <si>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</si>
  <si>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</si>
  <si>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</si>
  <si>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</si>
  <si>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</si>
  <si>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</si>
  <si>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</si>
  <si>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</si>
  <si>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0123</t>
  </si>
  <si>
    <t>9109</t>
  </si>
  <si>
    <t>0212</t>
  </si>
  <si>
    <t>9119</t>
  </si>
  <si>
    <t>9067</t>
  </si>
  <si>
    <t>9094</t>
  </si>
  <si>
    <t>0021</t>
  </si>
  <si>
    <t>0178</t>
  </si>
  <si>
    <t>0162</t>
  </si>
  <si>
    <t>0029</t>
  </si>
  <si>
    <t>0194</t>
  </si>
  <si>
    <t>0175</t>
  </si>
  <si>
    <t>0235</t>
  </si>
  <si>
    <t>0183</t>
  </si>
  <si>
    <t>0237</t>
  </si>
  <si>
    <t>0198</t>
  </si>
  <si>
    <t>0236</t>
  </si>
  <si>
    <t>0218</t>
  </si>
  <si>
    <t>0158</t>
  </si>
  <si>
    <t>0232</t>
  </si>
  <si>
    <t>0238</t>
  </si>
  <si>
    <t>0239</t>
  </si>
  <si>
    <t>0240</t>
  </si>
  <si>
    <t>0241</t>
  </si>
  <si>
    <t>0234</t>
  </si>
  <si>
    <t>0242</t>
  </si>
  <si>
    <t>0227</t>
  </si>
  <si>
    <t>0243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</si>
  <si>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</si>
  <si>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</si>
  <si>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</si>
  <si>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</si>
  <si>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</si>
  <si>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</si>
  <si>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</si>
  <si>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</si>
  <si>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</si>
  <si>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</si>
  <si>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</si>
  <si>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LOPEZ MEDINA JOSE CARLOS</t>
  </si>
  <si>
    <t>OPERADOR DE MOTOCONFORMADORA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</si>
  <si>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</si>
  <si>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</si>
  <si>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</si>
  <si>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</si>
  <si>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</si>
  <si>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</si>
  <si>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</si>
  <si>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</si>
  <si>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0</t>
  </si>
  <si>
    <t>NOMINA AGUINALDO EJERCICIO FISCAL 2020</t>
  </si>
  <si>
    <t>AGUINALDO</t>
  </si>
  <si>
    <t>INGRESOS</t>
  </si>
  <si>
    <t>30 UMAS 86.88</t>
  </si>
  <si>
    <t>I - EXENTOS</t>
  </si>
  <si>
    <t>GRAVADOS</t>
  </si>
  <si>
    <t>ISR</t>
  </si>
  <si>
    <t>I S R</t>
  </si>
  <si>
    <t>NOMINAS</t>
  </si>
  <si>
    <t>NETO</t>
  </si>
  <si>
    <t>L.A.E MELISSA ISABEL MOLINA SANDOVAL</t>
  </si>
  <si>
    <t>ENC. DE HACIENDA PUBLICA MUNICIPAL</t>
  </si>
  <si>
    <t xml:space="preserve">AGUINALDO EJERCICIO FISCAL 2020 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</si>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</sst>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  <numFmt numFmtId="169" formatCode="#,##0_ ;[Red]\-#,##0\ "/>
  </numFmts>
  <fonts count="4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  <font>
      <b/>
      <sz val="14"/>
      <color theme="9" tint="-0.249977111117893"/>
      <name val="Arial"/>
      <family val="2"/>
    </font>
    <font>
      <b/>
      <i/>
      <sz val="10"/>
      <name val="Arial"/>
      <family val="2"/>
    </font>
    <font>
      <b/>
      <sz val="14"/>
      <color theme="9" tint="-0.249977111117893"/>
      <name val="Verdana"/>
      <family val="2"/>
    </font>
    <font>
      <b/>
      <sz val="16"/>
      <color theme="9" tint="-0.249977111117893"/>
      <name val="Arial"/>
      <family val="2"/>
    </font>
    <font>
      <b/>
      <sz val="12"/>
      <color theme="2" tint="-0.899990844447157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29" fillId="0" borderId="0"/>
    <xf numFmtId="164" fontId="1" fillId="0" borderId="0" applyFont="0" applyFill="0" applyBorder="0" applyAlignment="0" applyProtection="0"/>
  </cellStyleXfs>
  <cellXfs count="537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1" fillId="0" borderId="2" xfId="0" applyFont="1" applyBorder="1" applyAlignment="1" applyProtection="1">
      <alignment horizontal="left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3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3" borderId="8" xfId="0" applyFont="1" applyFill="1" applyBorder="1" applyAlignment="1" applyProtection="1">
      <alignment horizontal="left"/>
      <protection locked="0"/>
    </xf>
    <xf numFmtId="0" fontId="1" fillId="3" borderId="9" xfId="0" applyFont="1" applyFill="1" applyBorder="1" applyAlignment="1" applyProtection="1">
      <alignment horizontal="left"/>
      <protection locked="0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3" borderId="0" xfId="0" applyFont="1" applyFill="1" applyBorder="1" applyAlignment="1" applyProtection="1">
      <alignment horizontal="left"/>
      <protection locked="0"/>
    </xf>
    <xf numFmtId="43" fontId="1" fillId="3" borderId="0" xfId="2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168" fontId="1" fillId="0" borderId="23" xfId="2" applyNumberFormat="1" applyFont="1" applyFill="1" applyBorder="1" applyAlignment="1" applyProtection="1">
      <alignment horizontal="right"/>
      <protection hidden="1"/>
    </xf>
    <xf numFmtId="0" fontId="1" fillId="0" borderId="20" xfId="0" applyFont="1" applyBorder="1" applyAlignment="1" applyProtection="1">
      <alignment horizontal="left"/>
      <protection locked="0"/>
    </xf>
    <xf numFmtId="0" fontId="0" fillId="0" borderId="17" xfId="0" applyBorder="1" applyProtection="1">
      <protection hidden="1"/>
    </xf>
    <xf numFmtId="0" fontId="0" fillId="0" borderId="25" xfId="0" applyBorder="1" applyProtection="1">
      <protection hidden="1"/>
    </xf>
    <xf numFmtId="0" fontId="7" fillId="4" borderId="3" xfId="0" applyFont="1" applyFill="1" applyBorder="1" applyProtection="1"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3" fillId="4" borderId="4" xfId="0" applyFont="1" applyFill="1" applyBorder="1" applyAlignment="1" applyProtection="1">
      <alignment horizontal="center"/>
      <protection hidden="1"/>
    </xf>
    <xf numFmtId="0" fontId="3" fillId="4" borderId="13" xfId="0" applyFont="1" applyFill="1" applyBorder="1" applyAlignment="1" applyProtection="1">
      <alignment horizontal="center"/>
      <protection hidden="1"/>
    </xf>
    <xf numFmtId="0" fontId="6" fillId="4" borderId="4" xfId="0" applyFont="1" applyFill="1" applyBorder="1" applyAlignment="1" applyProtection="1">
      <alignment horizontal="center"/>
      <protection hidden="1"/>
    </xf>
    <xf numFmtId="0" fontId="6" fillId="4" borderId="13" xfId="0" applyFont="1" applyFill="1" applyBorder="1" applyAlignment="1" applyProtection="1">
      <alignment horizontal="center"/>
      <protection hidden="1"/>
    </xf>
    <xf numFmtId="10" fontId="1" fillId="0" borderId="2" xfId="4" applyNumberFormat="1" applyFont="1" applyFill="1" applyBorder="1" applyAlignment="1" applyProtection="1">
      <alignment horizontal="right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4" borderId="4" xfId="0" applyFont="1" applyFill="1" applyBorder="1" applyAlignment="1" applyProtection="1">
      <alignment horizontal="center"/>
      <protection hidden="1"/>
    </xf>
    <xf numFmtId="0" fontId="2" fillId="4" borderId="13" xfId="0" applyFont="1" applyFill="1" applyBorder="1" applyAlignment="1" applyProtection="1">
      <alignment horizontal="center"/>
      <protection hidden="1"/>
    </xf>
    <xf numFmtId="168" fontId="6" fillId="4" borderId="1" xfId="2" applyNumberFormat="1" applyFont="1" applyFill="1" applyBorder="1" applyAlignment="1" applyProtection="1">
      <alignment horizontal="right"/>
      <protection hidden="1"/>
    </xf>
    <xf numFmtId="0" fontId="7" fillId="4" borderId="3" xfId="0" applyFont="1" applyFill="1" applyBorder="1" applyProtection="1"/>
    <xf numFmtId="0" fontId="3" fillId="4" borderId="3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center"/>
    </xf>
    <xf numFmtId="0" fontId="6" fillId="4" borderId="4" xfId="0" applyFont="1" applyFill="1" applyBorder="1" applyAlignment="1" applyProtection="1">
      <alignment horizontal="center"/>
    </xf>
    <xf numFmtId="0" fontId="6" fillId="4" borderId="13" xfId="0" applyFont="1" applyFill="1" applyBorder="1" applyAlignment="1" applyProtection="1">
      <alignment horizontal="center"/>
    </xf>
    <xf numFmtId="0" fontId="3" fillId="4" borderId="14" xfId="0" applyFont="1" applyFill="1" applyBorder="1" applyAlignment="1" applyProtection="1">
      <alignment horizontal="center"/>
    </xf>
    <xf numFmtId="0" fontId="11" fillId="4" borderId="4" xfId="0" applyFont="1" applyFill="1" applyBorder="1" applyProtection="1">
      <protection hidden="1"/>
    </xf>
    <xf numFmtId="0" fontId="12" fillId="4" borderId="25" xfId="0" applyFont="1" applyFill="1" applyBorder="1" applyAlignment="1" applyProtection="1">
      <alignment horizontal="center"/>
      <protection hidden="1"/>
    </xf>
    <xf numFmtId="0" fontId="12" fillId="4" borderId="3" xfId="0" applyFont="1" applyFill="1" applyBorder="1" applyAlignment="1" applyProtection="1">
      <alignment horizontal="center"/>
      <protection hidden="1"/>
    </xf>
    <xf numFmtId="0" fontId="12" fillId="4" borderId="4" xfId="0" applyFont="1" applyFill="1" applyBorder="1" applyAlignment="1" applyProtection="1">
      <alignment horizontal="center"/>
      <protection hidden="1"/>
    </xf>
    <xf numFmtId="0" fontId="12" fillId="4" borderId="13" xfId="0" applyFont="1" applyFill="1" applyBorder="1" applyAlignment="1" applyProtection="1">
      <alignment horizontal="center"/>
      <protection hidden="1"/>
    </xf>
    <xf numFmtId="0" fontId="19" fillId="4" borderId="13" xfId="0" applyFont="1" applyFill="1" applyBorder="1" applyAlignment="1" applyProtection="1">
      <alignment horizontal="center"/>
    </xf>
    <xf numFmtId="0" fontId="20" fillId="4" borderId="13" xfId="0" applyFont="1" applyFill="1" applyBorder="1" applyAlignment="1" applyProtection="1">
      <alignment horizontal="center"/>
    </xf>
    <xf numFmtId="0" fontId="20" fillId="4" borderId="25" xfId="0" applyFont="1" applyFill="1" applyBorder="1" applyAlignment="1" applyProtection="1">
      <alignment horizontal="center"/>
    </xf>
    <xf numFmtId="0" fontId="21" fillId="0" borderId="27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5" fillId="0" borderId="2" xfId="0" applyFont="1" applyBorder="1" applyAlignment="1" applyProtection="1">
      <alignment horizontal="left"/>
      <protection locked="0"/>
    </xf>
    <xf numFmtId="168" fontId="15" fillId="0" borderId="2" xfId="2" applyNumberFormat="1" applyFont="1" applyBorder="1" applyAlignment="1" applyProtection="1">
      <alignment horizontal="right"/>
      <protection hidden="1"/>
    </xf>
    <xf numFmtId="168" fontId="15" fillId="0" borderId="2" xfId="2" applyNumberFormat="1" applyFont="1" applyFill="1" applyBorder="1" applyAlignment="1" applyProtection="1">
      <alignment horizontal="right"/>
      <protection hidden="1"/>
    </xf>
    <xf numFmtId="0" fontId="15" fillId="0" borderId="28" xfId="0" applyFont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2" fillId="0" borderId="0" xfId="0" applyNumberFormat="1" applyFont="1" applyProtection="1"/>
    <xf numFmtId="0" fontId="22" fillId="0" borderId="0" xfId="0" applyFont="1" applyProtection="1"/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0" fillId="0" borderId="0" xfId="0" applyBorder="1"/>
    <xf numFmtId="0" fontId="3" fillId="0" borderId="41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43" fontId="23" fillId="0" borderId="0" xfId="0" applyNumberFormat="1" applyFont="1" applyFill="1" applyProtection="1"/>
    <xf numFmtId="168" fontId="23" fillId="0" borderId="0" xfId="0" applyNumberFormat="1" applyFont="1" applyFill="1" applyProtection="1"/>
    <xf numFmtId="0" fontId="23" fillId="0" borderId="0" xfId="0" applyFont="1" applyFill="1" applyProtection="1"/>
    <xf numFmtId="0" fontId="23" fillId="0" borderId="0" xfId="0" applyFont="1" applyProtection="1"/>
    <xf numFmtId="0" fontId="23" fillId="0" borderId="17" xfId="0" applyFont="1" applyFill="1" applyBorder="1" applyProtection="1"/>
    <xf numFmtId="168" fontId="1" fillId="0" borderId="0" xfId="0" applyNumberFormat="1" applyFont="1" applyProtection="1">
      <protection hidden="1"/>
    </xf>
    <xf numFmtId="168" fontId="22" fillId="0" borderId="0" xfId="0" applyNumberFormat="1" applyFont="1" applyProtection="1">
      <protection hidden="1"/>
    </xf>
    <xf numFmtId="167" fontId="29" fillId="0" borderId="0" xfId="5" applyProtection="1"/>
    <xf numFmtId="4" fontId="1" fillId="0" borderId="0" xfId="5" applyNumberFormat="1" applyFont="1" applyProtection="1"/>
    <xf numFmtId="4" fontId="18" fillId="6" borderId="0" xfId="5" applyNumberFormat="1" applyFont="1" applyFill="1" applyAlignment="1" applyProtection="1">
      <alignment horizontal="centerContinuous"/>
    </xf>
    <xf numFmtId="4" fontId="1" fillId="6" borderId="0" xfId="5" applyNumberFormat="1" applyFont="1" applyFill="1" applyAlignment="1" applyProtection="1">
      <alignment horizontal="centerContinuous"/>
    </xf>
    <xf numFmtId="4" fontId="16" fillId="6" borderId="0" xfId="5" applyNumberFormat="1" applyFont="1" applyFill="1" applyAlignment="1" applyProtection="1">
      <alignment horizontal="centerContinuous"/>
    </xf>
    <xf numFmtId="4" fontId="13" fillId="6" borderId="0" xfId="5" applyNumberFormat="1" applyFont="1" applyFill="1" applyAlignment="1" applyProtection="1">
      <alignment horizontal="centerContinuous"/>
    </xf>
    <xf numFmtId="167" fontId="29" fillId="6" borderId="0" xfId="5" applyFill="1" applyAlignment="1" applyProtection="1">
      <alignment horizontal="centerContinuous"/>
    </xf>
    <xf numFmtId="49" fontId="30" fillId="6" borderId="0" xfId="5" applyNumberFormat="1" applyFont="1" applyFill="1" applyAlignment="1" applyProtection="1">
      <alignment horizontal="centerContinuous"/>
    </xf>
    <xf numFmtId="167" fontId="29" fillId="0" borderId="0" xfId="5" applyBorder="1" applyProtection="1"/>
    <xf numFmtId="4" fontId="16" fillId="0" borderId="0" xfId="5" applyNumberFormat="1" applyFont="1" applyBorder="1" applyAlignment="1" applyProtection="1">
      <alignment horizontal="centerContinuous"/>
    </xf>
    <xf numFmtId="4" fontId="17" fillId="0" borderId="0" xfId="5" applyNumberFormat="1" applyFont="1" applyBorder="1" applyProtection="1"/>
    <xf numFmtId="4" fontId="17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5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3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29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29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46" xfId="6" applyNumberFormat="1" applyFont="1" applyBorder="1" applyProtection="1"/>
    <xf numFmtId="168" fontId="6" fillId="0" borderId="47" xfId="6" applyNumberFormat="1" applyFont="1" applyBorder="1" applyProtection="1"/>
    <xf numFmtId="167" fontId="33" fillId="7" borderId="48" xfId="5" applyFont="1" applyFill="1" applyBorder="1" applyProtection="1"/>
    <xf numFmtId="43" fontId="33" fillId="7" borderId="49" xfId="2" applyFont="1" applyFill="1" applyBorder="1" applyProtection="1"/>
    <xf numFmtId="0" fontId="34" fillId="0" borderId="0" xfId="0" applyFont="1" applyProtection="1"/>
    <xf numFmtId="4" fontId="13" fillId="8" borderId="0" xfId="5" applyNumberFormat="1" applyFont="1" applyFill="1" applyProtection="1"/>
    <xf numFmtId="4" fontId="1" fillId="8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4" borderId="3" xfId="0" applyNumberFormat="1" applyFont="1" applyFill="1" applyBorder="1" applyProtection="1">
      <protection hidden="1"/>
    </xf>
    <xf numFmtId="49" fontId="3" fillId="4" borderId="3" xfId="0" applyNumberFormat="1" applyFont="1" applyFill="1" applyBorder="1" applyAlignment="1" applyProtection="1">
      <alignment horizontal="center"/>
      <protection hidden="1"/>
    </xf>
    <xf numFmtId="49" fontId="3" fillId="4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4" borderId="4" xfId="0" applyNumberFormat="1" applyFont="1" applyFill="1" applyBorder="1" applyProtection="1">
      <protection hidden="1"/>
    </xf>
    <xf numFmtId="49" fontId="12" fillId="4" borderId="3" xfId="0" applyNumberFormat="1" applyFont="1" applyFill="1" applyBorder="1" applyAlignment="1" applyProtection="1">
      <alignment horizontal="center"/>
      <protection hidden="1"/>
    </xf>
    <xf numFmtId="49" fontId="12" fillId="4" borderId="5" xfId="0" applyNumberFormat="1" applyFont="1" applyFill="1" applyBorder="1" applyAlignment="1" applyProtection="1">
      <alignment horizontal="center"/>
      <protection hidden="1"/>
    </xf>
    <xf numFmtId="49" fontId="12" fillId="4" borderId="13" xfId="0" applyNumberFormat="1" applyFont="1" applyFill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3" fontId="0" fillId="0" borderId="6" xfId="2" applyFont="1" applyBorder="1" applyProtection="1"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4" borderId="3" xfId="0" applyNumberFormat="1" applyFont="1" applyFill="1" applyBorder="1" applyProtection="1"/>
    <xf numFmtId="49" fontId="3" fillId="4" borderId="3" xfId="0" applyNumberFormat="1" applyFont="1" applyFill="1" applyBorder="1" applyAlignment="1" applyProtection="1">
      <alignment horizontal="center"/>
    </xf>
    <xf numFmtId="49" fontId="3" fillId="4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38" fillId="2" borderId="0" xfId="0" applyNumberFormat="1" applyFont="1" applyFill="1" applyProtection="1"/>
    <xf numFmtId="49" fontId="11" fillId="0" borderId="0" xfId="0" applyNumberFormat="1" applyFont="1" applyProtection="1"/>
    <xf numFmtId="43" fontId="10" fillId="2" borderId="0" xfId="2" applyFont="1" applyFill="1" applyProtection="1"/>
    <xf numFmtId="43" fontId="23" fillId="0" borderId="0" xfId="2" applyFont="1" applyProtection="1"/>
    <xf numFmtId="43" fontId="23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38" fillId="0" borderId="0" xfId="0" applyNumberFormat="1" applyFont="1" applyProtection="1">
      <protection hidden="1"/>
    </xf>
    <xf numFmtId="49" fontId="38" fillId="0" borderId="11" xfId="0" applyNumberFormat="1" applyFont="1" applyBorder="1" applyProtection="1">
      <protection hidden="1"/>
    </xf>
    <xf numFmtId="49" fontId="38" fillId="0" borderId="6" xfId="0" applyNumberFormat="1" applyFont="1" applyBorder="1" applyProtection="1">
      <protection hidden="1"/>
    </xf>
    <xf numFmtId="49" fontId="11" fillId="0" borderId="28" xfId="0" applyNumberFormat="1" applyFont="1" applyBorder="1" applyAlignment="1" applyProtection="1">
      <alignment horizontal="center"/>
      <protection locked="0"/>
    </xf>
    <xf numFmtId="49" fontId="12" fillId="4" borderId="4" xfId="0" applyNumberFormat="1" applyFont="1" applyFill="1" applyBorder="1" applyProtection="1">
      <protection hidden="1"/>
    </xf>
    <xf numFmtId="49" fontId="10" fillId="0" borderId="0" xfId="0" applyNumberFormat="1" applyFont="1"/>
    <xf numFmtId="49" fontId="3" fillId="4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0" fillId="0" borderId="22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5" xfId="0" applyFont="1" applyBorder="1" applyProtection="1"/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49" fontId="1" fillId="4" borderId="4" xfId="0" applyNumberFormat="1" applyFont="1" applyFill="1" applyBorder="1" applyProtection="1">
      <protection hidden="1"/>
    </xf>
    <xf numFmtId="0" fontId="1" fillId="4" borderId="4" xfId="0" applyFont="1" applyFill="1" applyBorder="1" applyProtection="1">
      <protection hidden="1"/>
    </xf>
    <xf numFmtId="0" fontId="2" fillId="4" borderId="26" xfId="0" applyFont="1" applyFill="1" applyBorder="1" applyAlignment="1" applyProtection="1">
      <alignment horizontal="center"/>
      <protection hidden="1"/>
    </xf>
    <xf numFmtId="49" fontId="2" fillId="4" borderId="3" xfId="0" applyNumberFormat="1" applyFont="1" applyFill="1" applyBorder="1" applyAlignment="1" applyProtection="1">
      <alignment horizontal="center"/>
      <protection hidden="1"/>
    </xf>
    <xf numFmtId="0" fontId="2" fillId="4" borderId="3" xfId="0" applyFont="1" applyFill="1" applyBorder="1" applyAlignment="1" applyProtection="1">
      <alignment horizontal="center"/>
      <protection hidden="1"/>
    </xf>
    <xf numFmtId="43" fontId="2" fillId="4" borderId="3" xfId="2" applyFont="1" applyFill="1" applyBorder="1" applyAlignment="1" applyProtection="1">
      <alignment horizontal="center"/>
      <protection hidden="1"/>
    </xf>
    <xf numFmtId="49" fontId="2" fillId="4" borderId="5" xfId="0" applyNumberFormat="1" applyFont="1" applyFill="1" applyBorder="1" applyAlignment="1" applyProtection="1">
      <alignment horizontal="center"/>
      <protection hidden="1"/>
    </xf>
    <xf numFmtId="49" fontId="2" fillId="4" borderId="13" xfId="0" applyNumberFormat="1" applyFont="1" applyFill="1" applyBorder="1" applyAlignment="1" applyProtection="1">
      <alignment horizontal="center"/>
      <protection hidden="1"/>
    </xf>
    <xf numFmtId="43" fontId="2" fillId="4" borderId="13" xfId="2" applyFont="1" applyFill="1" applyBorder="1" applyAlignment="1" applyProtection="1">
      <alignment horizontal="center"/>
      <protection hidden="1"/>
    </xf>
    <xf numFmtId="49" fontId="2" fillId="0" borderId="3" xfId="0" applyNumberFormat="1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43" fontId="2" fillId="0" borderId="3" xfId="2" applyFont="1" applyFill="1" applyBorder="1" applyAlignment="1" applyProtection="1">
      <alignment horizontal="center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" xfId="0" applyFont="1" applyFill="1" applyBorder="1" applyAlignment="1" applyProtection="1">
      <alignment horizontal="left"/>
      <protection locked="0"/>
    </xf>
    <xf numFmtId="49" fontId="1" fillId="0" borderId="24" xfId="0" applyNumberFormat="1" applyFont="1" applyBorder="1" applyAlignment="1" applyProtection="1">
      <alignment horizontal="center"/>
      <protection locked="0"/>
    </xf>
    <xf numFmtId="49" fontId="1" fillId="0" borderId="20" xfId="0" applyNumberFormat="1" applyFont="1" applyBorder="1" applyAlignment="1" applyProtection="1">
      <alignment horizontal="center"/>
      <protection locked="0"/>
    </xf>
    <xf numFmtId="49" fontId="2" fillId="0" borderId="4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hidden="1"/>
    </xf>
    <xf numFmtId="43" fontId="2" fillId="0" borderId="10" xfId="2" applyFont="1" applyFill="1" applyBorder="1" applyAlignment="1" applyProtection="1">
      <alignment horizontal="center"/>
      <protection hidden="1"/>
    </xf>
    <xf numFmtId="49" fontId="1" fillId="0" borderId="0" xfId="0" applyNumberFormat="1" applyFont="1" applyBorder="1" applyAlignment="1" applyProtection="1">
      <alignment horizontal="center"/>
      <protection hidden="1"/>
    </xf>
    <xf numFmtId="168" fontId="2" fillId="4" borderId="1" xfId="2" applyNumberFormat="1" applyFont="1" applyFill="1" applyBorder="1" applyAlignment="1" applyProtection="1">
      <alignment horizontal="right"/>
      <protection hidden="1"/>
    </xf>
    <xf numFmtId="0" fontId="11" fillId="4" borderId="4" xfId="0" applyFont="1" applyFill="1" applyBorder="1" applyAlignment="1" applyProtection="1">
      <alignment horizontal="center"/>
      <protection hidden="1"/>
    </xf>
    <xf numFmtId="0" fontId="11" fillId="4" borderId="26" xfId="0" applyFont="1" applyFill="1" applyBorder="1" applyAlignment="1" applyProtection="1">
      <alignment horizontal="center"/>
      <protection hidden="1"/>
    </xf>
    <xf numFmtId="49" fontId="11" fillId="4" borderId="3" xfId="0" applyNumberFormat="1" applyFont="1" applyFill="1" applyBorder="1" applyAlignment="1" applyProtection="1">
      <alignment horizontal="center"/>
      <protection hidden="1"/>
    </xf>
    <xf numFmtId="0" fontId="11" fillId="4" borderId="3" xfId="0" applyFont="1" applyFill="1" applyBorder="1" applyAlignment="1" applyProtection="1">
      <alignment horizontal="center"/>
      <protection hidden="1"/>
    </xf>
    <xf numFmtId="0" fontId="11" fillId="4" borderId="13" xfId="0" applyFont="1" applyFill="1" applyBorder="1" applyAlignment="1" applyProtection="1">
      <alignment horizontal="center"/>
      <protection hidden="1"/>
    </xf>
    <xf numFmtId="49" fontId="11" fillId="4" borderId="5" xfId="0" applyNumberFormat="1" applyFont="1" applyFill="1" applyBorder="1" applyAlignment="1" applyProtection="1">
      <alignment horizontal="center"/>
      <protection hidden="1"/>
    </xf>
    <xf numFmtId="49" fontId="11" fillId="4" borderId="13" xfId="0" applyNumberFormat="1" applyFont="1" applyFill="1" applyBorder="1" applyAlignment="1" applyProtection="1">
      <alignment horizontal="center"/>
      <protection hidden="1"/>
    </xf>
    <xf numFmtId="43" fontId="11" fillId="4" borderId="13" xfId="2" applyFont="1" applyFill="1" applyBorder="1" applyAlignment="1" applyProtection="1">
      <alignment horizontal="center"/>
      <protection hidden="1"/>
    </xf>
    <xf numFmtId="49" fontId="2" fillId="4" borderId="4" xfId="0" applyNumberFormat="1" applyFont="1" applyFill="1" applyBorder="1" applyAlignment="1" applyProtection="1">
      <alignment vertical="top" wrapText="1"/>
    </xf>
    <xf numFmtId="0" fontId="1" fillId="4" borderId="3" xfId="0" applyFont="1" applyFill="1" applyBorder="1" applyProtection="1"/>
    <xf numFmtId="0" fontId="1" fillId="4" borderId="4" xfId="0" applyFont="1" applyFill="1" applyBorder="1" applyProtection="1"/>
    <xf numFmtId="0" fontId="2" fillId="4" borderId="4" xfId="0" applyFont="1" applyFill="1" applyBorder="1" applyAlignment="1" applyProtection="1">
      <alignment horizontal="center"/>
    </xf>
    <xf numFmtId="43" fontId="2" fillId="4" borderId="0" xfId="2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2" fillId="4" borderId="5" xfId="0" applyFont="1" applyFill="1" applyBorder="1" applyAlignment="1" applyProtection="1">
      <alignment horizontal="center"/>
    </xf>
    <xf numFmtId="49" fontId="2" fillId="4" borderId="3" xfId="0" applyNumberFormat="1" applyFont="1" applyFill="1" applyBorder="1" applyAlignment="1" applyProtection="1">
      <alignment vertical="top" wrapText="1"/>
    </xf>
    <xf numFmtId="43" fontId="2" fillId="4" borderId="4" xfId="2" applyFont="1" applyFill="1" applyBorder="1" applyAlignment="1" applyProtection="1">
      <alignment horizontal="center"/>
    </xf>
    <xf numFmtId="0" fontId="2" fillId="4" borderId="13" xfId="0" applyFont="1" applyFill="1" applyBorder="1" applyAlignment="1" applyProtection="1">
      <alignment horizontal="center"/>
    </xf>
    <xf numFmtId="49" fontId="2" fillId="4" borderId="2" xfId="0" applyNumberFormat="1" applyFont="1" applyFill="1" applyBorder="1" applyAlignment="1" applyProtection="1">
      <alignment vertical="top" wrapText="1"/>
    </xf>
    <xf numFmtId="43" fontId="2" fillId="4" borderId="6" xfId="2" applyFont="1" applyFill="1" applyBorder="1" applyAlignment="1" applyProtection="1">
      <alignment horizontal="center"/>
    </xf>
    <xf numFmtId="0" fontId="2" fillId="4" borderId="6" xfId="0" applyFont="1" applyFill="1" applyBorder="1" applyAlignment="1" applyProtection="1">
      <alignment horizontal="center"/>
    </xf>
    <xf numFmtId="49" fontId="2" fillId="0" borderId="10" xfId="0" applyNumberFormat="1" applyFont="1" applyFill="1" applyBorder="1" applyAlignment="1" applyProtection="1">
      <alignment horizontal="center"/>
    </xf>
    <xf numFmtId="49" fontId="2" fillId="0" borderId="36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43" fontId="2" fillId="0" borderId="10" xfId="2" applyFont="1" applyFill="1" applyBorder="1" applyAlignment="1" applyProtection="1">
      <alignment horizontal="center"/>
    </xf>
    <xf numFmtId="43" fontId="2" fillId="0" borderId="37" xfId="2" applyFont="1" applyFill="1" applyBorder="1" applyAlignment="1" applyProtection="1">
      <alignment horizontal="center"/>
    </xf>
    <xf numFmtId="0" fontId="2" fillId="0" borderId="37" xfId="0" applyFont="1" applyFill="1" applyBorder="1" applyAlignment="1" applyProtection="1">
      <alignment horizontal="center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/>
      <protection locked="0"/>
    </xf>
    <xf numFmtId="49" fontId="1" fillId="0" borderId="33" xfId="0" applyNumberFormat="1" applyFont="1" applyBorder="1" applyAlignment="1" applyProtection="1">
      <alignment horizontal="center"/>
    </xf>
    <xf numFmtId="49" fontId="1" fillId="0" borderId="7" xfId="0" applyNumberFormat="1" applyFont="1" applyBorder="1" applyAlignment="1" applyProtection="1">
      <alignment horizontal="center"/>
    </xf>
    <xf numFmtId="0" fontId="1" fillId="0" borderId="7" xfId="0" applyFont="1" applyBorder="1" applyProtection="1"/>
    <xf numFmtId="0" fontId="1" fillId="4" borderId="34" xfId="0" applyFont="1" applyFill="1" applyBorder="1" applyProtection="1"/>
    <xf numFmtId="168" fontId="2" fillId="4" borderId="1" xfId="2" applyNumberFormat="1" applyFont="1" applyFill="1" applyBorder="1" applyAlignment="1" applyProtection="1">
      <alignment horizontal="right"/>
    </xf>
    <xf numFmtId="168" fontId="2" fillId="0" borderId="1" xfId="2" applyNumberFormat="1" applyFont="1" applyBorder="1" applyAlignment="1" applyProtection="1">
      <alignment horizontal="right"/>
    </xf>
    <xf numFmtId="43" fontId="11" fillId="0" borderId="2" xfId="2" applyFont="1" applyFill="1" applyBorder="1" applyAlignment="1" applyProtection="1">
      <alignment horizontal="right"/>
      <protection hidden="1"/>
    </xf>
    <xf numFmtId="168" fontId="11" fillId="0" borderId="18" xfId="2" applyNumberFormat="1" applyFont="1" applyFill="1" applyBorder="1" applyAlignment="1" applyProtection="1">
      <alignment horizontal="right"/>
      <protection hidden="1"/>
    </xf>
    <xf numFmtId="1" fontId="12" fillId="0" borderId="0" xfId="2" applyNumberFormat="1" applyFont="1" applyFill="1" applyBorder="1" applyAlignment="1" applyProtection="1">
      <alignment horizontal="right"/>
      <protection hidden="1"/>
    </xf>
    <xf numFmtId="169" fontId="5" fillId="0" borderId="13" xfId="2" applyNumberFormat="1" applyFont="1" applyBorder="1" applyAlignment="1" applyProtection="1">
      <alignment horizontal="center"/>
    </xf>
    <xf numFmtId="49" fontId="1" fillId="0" borderId="51" xfId="0" applyNumberFormat="1" applyFont="1" applyBorder="1" applyAlignment="1" applyProtection="1">
      <alignment horizontal="center"/>
      <protection locked="0"/>
    </xf>
    <xf numFmtId="49" fontId="1" fillId="0" borderId="52" xfId="0" applyNumberFormat="1" applyFont="1" applyBorder="1" applyAlignment="1" applyProtection="1">
      <alignment horizontal="center"/>
      <protection locked="0"/>
    </xf>
    <xf numFmtId="0" fontId="1" fillId="0" borderId="52" xfId="0" applyFont="1" applyBorder="1" applyAlignment="1" applyProtection="1">
      <alignment horizontal="left"/>
      <protection locked="0"/>
    </xf>
    <xf numFmtId="49" fontId="1" fillId="0" borderId="54" xfId="0" applyNumberFormat="1" applyFont="1" applyBorder="1" applyAlignment="1" applyProtection="1">
      <alignment horizontal="center"/>
      <protection locked="0"/>
    </xf>
    <xf numFmtId="0" fontId="2" fillId="0" borderId="54" xfId="0" applyFont="1" applyBorder="1" applyAlignment="1" applyProtection="1">
      <alignment horizontal="left"/>
      <protection locked="0"/>
    </xf>
    <xf numFmtId="0" fontId="1" fillId="0" borderId="54" xfId="0" applyFont="1" applyBorder="1" applyAlignment="1" applyProtection="1">
      <alignment horizontal="left"/>
      <protection locked="0"/>
    </xf>
    <xf numFmtId="168" fontId="40" fillId="0" borderId="53" xfId="2" applyNumberFormat="1" applyFont="1" applyFill="1" applyBorder="1" applyAlignment="1" applyProtection="1">
      <alignment horizontal="right"/>
      <protection hidden="1"/>
    </xf>
    <xf numFmtId="168" fontId="40" fillId="0" borderId="54" xfId="2" applyNumberFormat="1" applyFont="1" applyFill="1" applyBorder="1" applyAlignment="1" applyProtection="1">
      <alignment horizontal="right"/>
      <protection hidden="1"/>
    </xf>
    <xf numFmtId="168" fontId="40" fillId="0" borderId="52" xfId="2" applyNumberFormat="1" applyFont="1" applyFill="1" applyBorder="1" applyAlignment="1" applyProtection="1">
      <alignment horizontal="right"/>
    </xf>
    <xf numFmtId="1" fontId="40" fillId="0" borderId="0" xfId="2" applyNumberFormat="1" applyFont="1" applyBorder="1" applyAlignment="1" applyProtection="1">
      <alignment horizontal="right"/>
      <protection hidden="1"/>
    </xf>
    <xf numFmtId="168" fontId="2" fillId="0" borderId="1" xfId="2" applyNumberFormat="1" applyFont="1" applyFill="1" applyBorder="1" applyAlignment="1" applyProtection="1">
      <alignment horizontal="right"/>
      <protection hidden="1"/>
    </xf>
    <xf numFmtId="43" fontId="2" fillId="0" borderId="0" xfId="2" applyFont="1" applyFill="1" applyProtection="1"/>
    <xf numFmtId="0" fontId="1" fillId="0" borderId="0" xfId="0" applyFont="1" applyAlignment="1" applyProtection="1">
      <alignment horizontal="center"/>
    </xf>
    <xf numFmtId="0" fontId="0" fillId="0" borderId="10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169" fontId="1" fillId="4" borderId="13" xfId="2" applyNumberFormat="1" applyFont="1" applyFill="1" applyBorder="1" applyAlignment="1" applyProtection="1">
      <alignment horizontal="center"/>
      <protection hidden="1"/>
    </xf>
    <xf numFmtId="168" fontId="1" fillId="0" borderId="3" xfId="2" applyNumberFormat="1" applyFont="1" applyFill="1" applyBorder="1" applyAlignment="1" applyProtection="1">
      <alignment horizontal="right"/>
      <protection hidden="1"/>
    </xf>
    <xf numFmtId="0" fontId="0" fillId="0" borderId="56" xfId="0" applyBorder="1" applyProtection="1"/>
    <xf numFmtId="168" fontId="12" fillId="0" borderId="58" xfId="2" applyNumberFormat="1" applyFont="1" applyBorder="1" applyAlignment="1" applyProtection="1">
      <alignment horizontal="right"/>
      <protection hidden="1"/>
    </xf>
    <xf numFmtId="49" fontId="14" fillId="0" borderId="2" xfId="0" applyNumberFormat="1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9" fontId="14" fillId="0" borderId="2" xfId="2" applyNumberFormat="1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9" fontId="14" fillId="0" borderId="10" xfId="0" applyNumberFormat="1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16" xfId="0" applyFont="1" applyBorder="1" applyAlignment="1" applyProtection="1">
      <alignment horizontal="left"/>
      <protection locked="0"/>
    </xf>
    <xf numFmtId="49" fontId="14" fillId="0" borderId="3" xfId="0" applyNumberFormat="1" applyFont="1" applyBorder="1" applyAlignment="1" applyProtection="1">
      <alignment horizontal="center"/>
      <protection locked="0"/>
    </xf>
    <xf numFmtId="0" fontId="14" fillId="0" borderId="16" xfId="0" applyFont="1" applyFill="1" applyBorder="1" applyAlignment="1" applyProtection="1">
      <alignment horizontal="left"/>
      <protection locked="0"/>
    </xf>
    <xf numFmtId="49" fontId="14" fillId="0" borderId="7" xfId="0" applyNumberFormat="1" applyFont="1" applyBorder="1" applyAlignment="1" applyProtection="1">
      <alignment horizontal="center"/>
      <protection hidden="1"/>
    </xf>
    <xf numFmtId="49" fontId="14" fillId="0" borderId="0" xfId="0" applyNumberFormat="1" applyFont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1" fontId="13" fillId="0" borderId="6" xfId="2" applyNumberFormat="1" applyFont="1" applyBorder="1" applyAlignment="1" applyProtection="1">
      <alignment horizontal="right"/>
      <protection hidden="1"/>
    </xf>
    <xf numFmtId="1" fontId="13" fillId="0" borderId="0" xfId="2" applyNumberFormat="1" applyFont="1" applyFill="1" applyBorder="1" applyAlignment="1" applyProtection="1">
      <alignment horizontal="right"/>
      <protection hidden="1"/>
    </xf>
    <xf numFmtId="168" fontId="43" fillId="4" borderId="24" xfId="2" applyNumberFormat="1" applyFont="1" applyFill="1" applyBorder="1" applyAlignment="1" applyProtection="1">
      <alignment horizontal="right"/>
      <protection hidden="1"/>
    </xf>
    <xf numFmtId="49" fontId="14" fillId="0" borderId="2" xfId="0" applyNumberFormat="1" applyFont="1" applyBorder="1" applyAlignment="1" applyProtection="1">
      <alignment horizontal="center"/>
    </xf>
    <xf numFmtId="49" fontId="14" fillId="0" borderId="8" xfId="0" applyNumberFormat="1" applyFont="1" applyBorder="1" applyAlignment="1" applyProtection="1">
      <alignment horizontal="center"/>
    </xf>
    <xf numFmtId="0" fontId="14" fillId="0" borderId="8" xfId="0" applyFont="1" applyBorder="1" applyAlignment="1" applyProtection="1">
      <alignment horizontal="left"/>
      <protection locked="0"/>
    </xf>
    <xf numFmtId="0" fontId="14" fillId="0" borderId="32" xfId="0" applyFont="1" applyBorder="1" applyAlignment="1" applyProtection="1">
      <alignment horizontal="left"/>
      <protection locked="0"/>
    </xf>
    <xf numFmtId="0" fontId="14" fillId="0" borderId="8" xfId="0" applyFont="1" applyFill="1" applyBorder="1" applyAlignment="1" applyProtection="1">
      <alignment horizontal="left"/>
      <protection locked="0"/>
    </xf>
    <xf numFmtId="0" fontId="14" fillId="0" borderId="32" xfId="0" applyFont="1" applyFill="1" applyBorder="1" applyAlignment="1" applyProtection="1">
      <alignment horizontal="left"/>
      <protection locked="0"/>
    </xf>
    <xf numFmtId="0" fontId="13" fillId="0" borderId="8" xfId="0" applyFont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49" fontId="14" fillId="0" borderId="2" xfId="0" applyNumberFormat="1" applyFont="1" applyFill="1" applyBorder="1" applyAlignment="1" applyProtection="1">
      <alignment horizontal="center"/>
    </xf>
    <xf numFmtId="49" fontId="14" fillId="0" borderId="8" xfId="0" applyNumberFormat="1" applyFont="1" applyFill="1" applyBorder="1" applyAlignment="1" applyProtection="1">
      <alignment horizontal="center"/>
    </xf>
    <xf numFmtId="0" fontId="14" fillId="0" borderId="32" xfId="0" applyFont="1" applyFill="1" applyBorder="1" applyAlignment="1" applyProtection="1">
      <alignment horizontal="left" wrapText="1"/>
      <protection locked="0"/>
    </xf>
    <xf numFmtId="49" fontId="14" fillId="0" borderId="30" xfId="0" applyNumberFormat="1" applyFont="1" applyBorder="1" applyAlignment="1" applyProtection="1">
      <alignment horizontal="center"/>
    </xf>
    <xf numFmtId="0" fontId="13" fillId="0" borderId="20" xfId="0" applyFont="1" applyBorder="1" applyAlignment="1" applyProtection="1">
      <alignment horizontal="left"/>
      <protection locked="0"/>
    </xf>
    <xf numFmtId="0" fontId="14" fillId="0" borderId="20" xfId="0" applyFont="1" applyBorder="1" applyAlignment="1" applyProtection="1">
      <alignment horizontal="left"/>
      <protection locked="0"/>
    </xf>
    <xf numFmtId="0" fontId="14" fillId="0" borderId="24" xfId="0" applyFont="1" applyBorder="1" applyAlignment="1" applyProtection="1">
      <alignment horizontal="left"/>
      <protection locked="0"/>
    </xf>
    <xf numFmtId="0" fontId="14" fillId="0" borderId="32" xfId="0" applyFont="1" applyBorder="1" applyAlignment="1" applyProtection="1">
      <alignment horizontal="left" wrapText="1"/>
      <protection locked="0"/>
    </xf>
    <xf numFmtId="49" fontId="14" fillId="0" borderId="8" xfId="0" applyNumberFormat="1" applyFont="1" applyBorder="1" applyAlignment="1" applyProtection="1">
      <alignment horizontal="center"/>
      <protection locked="0"/>
    </xf>
    <xf numFmtId="0" fontId="13" fillId="0" borderId="38" xfId="0" applyFont="1" applyBorder="1" applyAlignment="1" applyProtection="1">
      <alignment horizontal="left"/>
      <protection locked="0"/>
    </xf>
    <xf numFmtId="43" fontId="14" fillId="0" borderId="16" xfId="2" applyFont="1" applyFill="1" applyBorder="1" applyAlignment="1" applyProtection="1">
      <alignment horizontal="right"/>
      <protection hidden="1"/>
    </xf>
    <xf numFmtId="49" fontId="14" fillId="0" borderId="30" xfId="0" applyNumberFormat="1" applyFont="1" applyBorder="1" applyAlignment="1" applyProtection="1">
      <alignment horizontal="center"/>
      <protection locked="0"/>
    </xf>
    <xf numFmtId="0" fontId="14" fillId="0" borderId="30" xfId="0" applyFont="1" applyFill="1" applyBorder="1" applyAlignment="1" applyProtection="1">
      <alignment horizontal="left"/>
      <protection locked="0"/>
    </xf>
    <xf numFmtId="0" fontId="13" fillId="0" borderId="30" xfId="0" applyFont="1" applyFill="1" applyBorder="1" applyAlignment="1" applyProtection="1">
      <alignment horizontal="left"/>
      <protection locked="0"/>
    </xf>
    <xf numFmtId="49" fontId="14" fillId="0" borderId="23" xfId="0" applyNumberFormat="1" applyFont="1" applyBorder="1" applyAlignment="1" applyProtection="1">
      <alignment horizontal="center"/>
      <protection locked="0"/>
    </xf>
    <xf numFmtId="49" fontId="14" fillId="0" borderId="0" xfId="0" applyNumberFormat="1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35" xfId="0" applyFont="1" applyBorder="1" applyAlignment="1" applyProtection="1">
      <alignment horizontal="left"/>
      <protection locked="0"/>
    </xf>
    <xf numFmtId="43" fontId="14" fillId="0" borderId="3" xfId="2" applyFont="1" applyFill="1" applyBorder="1" applyAlignment="1" applyProtection="1">
      <alignment horizontal="right"/>
    </xf>
    <xf numFmtId="169" fontId="14" fillId="0" borderId="3" xfId="2" applyNumberFormat="1" applyFont="1" applyFill="1" applyBorder="1" applyAlignment="1" applyProtection="1">
      <alignment horizontal="center"/>
      <protection hidden="1"/>
    </xf>
    <xf numFmtId="43" fontId="14" fillId="0" borderId="3" xfId="2" applyFont="1" applyFill="1" applyBorder="1" applyAlignment="1" applyProtection="1">
      <alignment horizontal="right"/>
      <protection hidden="1"/>
    </xf>
    <xf numFmtId="168" fontId="14" fillId="0" borderId="3" xfId="2" applyNumberFormat="1" applyFont="1" applyFill="1" applyBorder="1" applyAlignment="1" applyProtection="1">
      <alignment horizontal="right"/>
      <protection hidden="1"/>
    </xf>
    <xf numFmtId="49" fontId="14" fillId="0" borderId="21" xfId="0" applyNumberFormat="1" applyFont="1" applyBorder="1" applyAlignment="1" applyProtection="1">
      <alignment horizontal="center"/>
    </xf>
    <xf numFmtId="49" fontId="14" fillId="0" borderId="29" xfId="0" applyNumberFormat="1" applyFont="1" applyBorder="1" applyAlignment="1" applyProtection="1">
      <alignment horizontal="center"/>
    </xf>
    <xf numFmtId="0" fontId="13" fillId="0" borderId="16" xfId="0" applyFont="1" applyBorder="1" applyAlignment="1" applyProtection="1">
      <alignment horizontal="left"/>
      <protection locked="0"/>
    </xf>
    <xf numFmtId="43" fontId="14" fillId="0" borderId="16" xfId="2" applyFont="1" applyFill="1" applyBorder="1" applyAlignment="1" applyProtection="1">
      <alignment horizontal="right"/>
    </xf>
    <xf numFmtId="168" fontId="14" fillId="0" borderId="16" xfId="2" applyNumberFormat="1" applyFont="1" applyBorder="1" applyAlignment="1" applyProtection="1">
      <alignment horizontal="right"/>
      <protection hidden="1"/>
    </xf>
    <xf numFmtId="43" fontId="14" fillId="0" borderId="16" xfId="2" applyFont="1" applyBorder="1" applyAlignment="1" applyProtection="1">
      <alignment horizontal="right"/>
      <protection hidden="1"/>
    </xf>
    <xf numFmtId="49" fontId="14" fillId="0" borderId="31" xfId="0" applyNumberFormat="1" applyFont="1" applyBorder="1" applyAlignment="1" applyProtection="1">
      <alignment horizontal="center"/>
    </xf>
    <xf numFmtId="49" fontId="14" fillId="0" borderId="9" xfId="0" applyNumberFormat="1" applyFont="1" applyBorder="1" applyAlignment="1" applyProtection="1">
      <alignment horizontal="center"/>
    </xf>
    <xf numFmtId="49" fontId="14" fillId="0" borderId="39" xfId="0" applyNumberFormat="1" applyFont="1" applyBorder="1" applyAlignment="1" applyProtection="1">
      <alignment horizontal="center"/>
    </xf>
    <xf numFmtId="0" fontId="13" fillId="0" borderId="24" xfId="0" applyFont="1" applyFill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left" wrapText="1"/>
      <protection locked="0"/>
    </xf>
    <xf numFmtId="0" fontId="14" fillId="0" borderId="24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1" xfId="2" applyFont="1" applyFill="1" applyBorder="1" applyAlignment="1" applyProtection="1">
      <alignment horizontal="right"/>
    </xf>
    <xf numFmtId="49" fontId="14" fillId="0" borderId="22" xfId="0" applyNumberFormat="1" applyFont="1" applyBorder="1" applyAlignment="1" applyProtection="1">
      <alignment horizontal="center"/>
    </xf>
    <xf numFmtId="0" fontId="14" fillId="0" borderId="3" xfId="0" applyFont="1" applyFill="1" applyBorder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left" wrapText="1"/>
      <protection locked="0"/>
    </xf>
    <xf numFmtId="49" fontId="14" fillId="0" borderId="3" xfId="0" applyNumberFormat="1" applyFont="1" applyBorder="1" applyAlignment="1" applyProtection="1">
      <alignment horizontal="center"/>
    </xf>
    <xf numFmtId="0" fontId="14" fillId="0" borderId="16" xfId="0" applyFont="1" applyBorder="1" applyAlignment="1" applyProtection="1">
      <alignment horizontal="left" wrapText="1"/>
      <protection locked="0"/>
    </xf>
    <xf numFmtId="0" fontId="13" fillId="0" borderId="2" xfId="0" applyFont="1" applyBorder="1" applyAlignment="1" applyProtection="1">
      <alignment horizontal="left"/>
      <protection locked="0"/>
    </xf>
    <xf numFmtId="49" fontId="14" fillId="0" borderId="2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center" wrapText="1"/>
      <protection locked="0"/>
    </xf>
    <xf numFmtId="49" fontId="14" fillId="0" borderId="3" xfId="0" applyNumberFormat="1" applyFont="1" applyFill="1" applyBorder="1" applyAlignment="1" applyProtection="1">
      <alignment horizontal="center"/>
      <protection locked="0"/>
    </xf>
    <xf numFmtId="0" fontId="14" fillId="0" borderId="16" xfId="0" applyFont="1" applyFill="1" applyBorder="1" applyAlignment="1" applyProtection="1">
      <alignment horizontal="center" wrapText="1"/>
      <protection locked="0"/>
    </xf>
    <xf numFmtId="0" fontId="13" fillId="0" borderId="16" xfId="0" applyFont="1" applyFill="1" applyBorder="1" applyAlignment="1" applyProtection="1">
      <alignment horizontal="left"/>
      <protection locked="0"/>
    </xf>
    <xf numFmtId="0" fontId="14" fillId="0" borderId="2" xfId="0" applyFont="1" applyFill="1" applyBorder="1" applyAlignment="1" applyProtection="1">
      <alignment horizontal="left" wrapText="1"/>
      <protection locked="0"/>
    </xf>
    <xf numFmtId="0" fontId="14" fillId="0" borderId="20" xfId="0" applyFont="1" applyFill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left"/>
      <protection locked="0"/>
    </xf>
    <xf numFmtId="49" fontId="14" fillId="0" borderId="17" xfId="0" applyNumberFormat="1" applyFont="1" applyBorder="1" applyAlignment="1" applyProtection="1">
      <alignment horizontal="center"/>
    </xf>
    <xf numFmtId="43" fontId="14" fillId="0" borderId="55" xfId="2" applyFont="1" applyFill="1" applyBorder="1" applyAlignment="1" applyProtection="1">
      <alignment horizontal="right"/>
      <protection hidden="1"/>
    </xf>
    <xf numFmtId="168" fontId="14" fillId="0" borderId="57" xfId="2" applyNumberFormat="1" applyFont="1" applyFill="1" applyBorder="1" applyAlignment="1" applyProtection="1">
      <alignment horizontal="right"/>
      <protection hidden="1"/>
    </xf>
    <xf numFmtId="168" fontId="14" fillId="0" borderId="37" xfId="2" applyNumberFormat="1" applyFont="1" applyFill="1" applyBorder="1" applyAlignment="1" applyProtection="1">
      <alignment horizontal="right"/>
      <protection hidden="1"/>
    </xf>
    <xf numFmtId="49" fontId="14" fillId="0" borderId="32" xfId="0" applyNumberFormat="1" applyFont="1" applyBorder="1" applyAlignment="1" applyProtection="1">
      <alignment horizontal="center"/>
    </xf>
    <xf numFmtId="49" fontId="14" fillId="0" borderId="35" xfId="0" applyNumberFormat="1" applyFont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/>
      <protection locked="0"/>
    </xf>
    <xf numFmtId="43" fontId="14" fillId="0" borderId="0" xfId="2" applyFont="1" applyFill="1" applyBorder="1" applyAlignment="1" applyProtection="1">
      <alignment horizontal="right"/>
    </xf>
    <xf numFmtId="169" fontId="14" fillId="0" borderId="20" xfId="2" applyNumberFormat="1" applyFont="1" applyFill="1" applyBorder="1" applyAlignment="1" applyProtection="1">
      <alignment horizontal="center"/>
      <protection hidden="1"/>
    </xf>
    <xf numFmtId="43" fontId="14" fillId="0" borderId="20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168" fontId="14" fillId="0" borderId="20" xfId="2" applyNumberFormat="1" applyFont="1" applyFill="1" applyBorder="1" applyAlignment="1" applyProtection="1">
      <alignment horizontal="right"/>
      <protection hidden="1"/>
    </xf>
    <xf numFmtId="168" fontId="14" fillId="0" borderId="24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" fontId="14" fillId="0" borderId="24" xfId="2" applyNumberFormat="1" applyFont="1" applyFill="1" applyBorder="1" applyAlignment="1" applyProtection="1">
      <alignment horizontal="right"/>
      <protection hidden="1"/>
    </xf>
    <xf numFmtId="49" fontId="13" fillId="0" borderId="3" xfId="0" applyNumberFormat="1" applyFont="1" applyBorder="1" applyAlignment="1" applyProtection="1">
      <alignment horizontal="center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9" fontId="14" fillId="0" borderId="3" xfId="0" applyNumberFormat="1" applyFont="1" applyBorder="1" applyAlignment="1" applyProtection="1">
      <alignment horizontal="center"/>
      <protection hidden="1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3" borderId="2" xfId="0" applyFont="1" applyFill="1" applyBorder="1" applyAlignment="1" applyProtection="1">
      <alignment horizontal="left"/>
      <protection locked="0"/>
    </xf>
    <xf numFmtId="0" fontId="14" fillId="3" borderId="16" xfId="0" applyFont="1" applyFill="1" applyBorder="1" applyAlignment="1" applyProtection="1">
      <alignment horizontal="left" wrapText="1"/>
      <protection locked="0"/>
    </xf>
    <xf numFmtId="0" fontId="13" fillId="0" borderId="28" xfId="0" applyFont="1" applyFill="1" applyBorder="1" applyAlignment="1" applyProtection="1">
      <alignment horizontal="center"/>
      <protection hidden="1"/>
    </xf>
    <xf numFmtId="0" fontId="13" fillId="0" borderId="16" xfId="0" applyFont="1" applyFill="1" applyBorder="1" applyAlignment="1" applyProtection="1">
      <alignment horizontal="center"/>
      <protection hidden="1"/>
    </xf>
    <xf numFmtId="49" fontId="14" fillId="0" borderId="5" xfId="0" applyNumberFormat="1" applyFont="1" applyBorder="1" applyAlignment="1" applyProtection="1">
      <alignment horizontal="center"/>
      <protection locked="0"/>
    </xf>
    <xf numFmtId="0" fontId="14" fillId="5" borderId="2" xfId="0" applyFont="1" applyFill="1" applyBorder="1" applyAlignment="1" applyProtection="1">
      <alignment horizontal="left"/>
      <protection locked="0"/>
    </xf>
    <xf numFmtId="168" fontId="31" fillId="0" borderId="54" xfId="2" applyNumberFormat="1" applyFont="1" applyFill="1" applyBorder="1" applyAlignment="1" applyProtection="1">
      <alignment horizontal="right"/>
      <protection hidden="1"/>
    </xf>
    <xf numFmtId="49" fontId="14" fillId="0" borderId="21" xfId="0" applyNumberFormat="1" applyFont="1" applyBorder="1" applyAlignment="1" applyProtection="1">
      <alignment horizontal="center"/>
      <protection locked="0"/>
    </xf>
    <xf numFmtId="49" fontId="14" fillId="0" borderId="9" xfId="0" applyNumberFormat="1" applyFont="1" applyBorder="1" applyAlignment="1" applyProtection="1">
      <alignment horizontal="center"/>
      <protection locked="0"/>
    </xf>
    <xf numFmtId="49" fontId="14" fillId="0" borderId="16" xfId="0" applyNumberFormat="1" applyFont="1" applyBorder="1" applyAlignment="1" applyProtection="1">
      <alignment horizontal="center"/>
      <protection locked="0"/>
    </xf>
    <xf numFmtId="49" fontId="14" fillId="0" borderId="19" xfId="0" applyNumberFormat="1" applyFont="1" applyBorder="1" applyAlignment="1" applyProtection="1">
      <alignment horizontal="center"/>
      <protection locked="0"/>
    </xf>
    <xf numFmtId="49" fontId="14" fillId="0" borderId="22" xfId="0" applyNumberFormat="1" applyFont="1" applyBorder="1" applyAlignment="1" applyProtection="1">
      <alignment horizontal="center"/>
      <protection locked="0"/>
    </xf>
    <xf numFmtId="49" fontId="14" fillId="0" borderId="32" xfId="0" applyNumberFormat="1" applyFont="1" applyBorder="1" applyAlignment="1" applyProtection="1">
      <alignment horizontal="center"/>
      <protection locked="0"/>
    </xf>
    <xf numFmtId="0" fontId="14" fillId="0" borderId="40" xfId="0" applyFont="1" applyBorder="1" applyAlignment="1" applyProtection="1">
      <alignment horizontal="left"/>
      <protection locked="0"/>
    </xf>
    <xf numFmtId="49" fontId="14" fillId="0" borderId="7" xfId="0" applyNumberFormat="1" applyFont="1" applyBorder="1" applyProtection="1">
      <protection hidden="1"/>
    </xf>
    <xf numFmtId="0" fontId="14" fillId="0" borderId="42" xfId="0" applyFont="1" applyBorder="1" applyAlignment="1" applyProtection="1">
      <alignment horizontal="left"/>
      <protection locked="0"/>
    </xf>
    <xf numFmtId="168" fontId="14" fillId="0" borderId="33" xfId="2" applyNumberFormat="1" applyFont="1" applyBorder="1" applyAlignment="1" applyProtection="1">
      <alignment horizontal="right"/>
      <protection hidden="1"/>
    </xf>
    <xf numFmtId="0" fontId="14" fillId="0" borderId="43" xfId="0" applyFont="1" applyBorder="1" applyProtection="1">
      <protection hidden="1"/>
    </xf>
    <xf numFmtId="0" fontId="14" fillId="0" borderId="50" xfId="0" applyFont="1" applyBorder="1" applyProtection="1">
      <protection hidden="1"/>
    </xf>
    <xf numFmtId="0" fontId="14" fillId="0" borderId="42" xfId="0" applyFont="1" applyBorder="1" applyProtection="1">
      <protection hidden="1"/>
    </xf>
    <xf numFmtId="168" fontId="13" fillId="4" borderId="1" xfId="2" applyNumberFormat="1" applyFont="1" applyFill="1" applyBorder="1" applyAlignment="1" applyProtection="1">
      <alignment horizontal="right"/>
      <protection hidden="1"/>
    </xf>
    <xf numFmtId="168" fontId="0" fillId="0" borderId="0" xfId="0" applyNumberFormat="1" applyBorder="1" applyProtection="1">
      <protection hidden="1"/>
    </xf>
    <xf numFmtId="49" fontId="15" fillId="0" borderId="28" xfId="0" applyNumberFormat="1" applyFont="1" applyBorder="1" applyAlignment="1" applyProtection="1">
      <alignment horizontal="center"/>
      <protection locked="0"/>
    </xf>
    <xf numFmtId="49" fontId="15" fillId="0" borderId="2" xfId="0" applyNumberFormat="1" applyFont="1" applyBorder="1" applyAlignment="1" applyProtection="1">
      <alignment horizontal="center"/>
      <protection locked="0"/>
    </xf>
    <xf numFmtId="0" fontId="15" fillId="0" borderId="16" xfId="0" applyFont="1" applyBorder="1" applyProtection="1">
      <protection locked="0"/>
    </xf>
    <xf numFmtId="169" fontId="15" fillId="0" borderId="2" xfId="2" applyNumberFormat="1" applyFont="1" applyFill="1" applyBorder="1" applyAlignment="1" applyProtection="1">
      <alignment horizontal="center"/>
      <protection hidden="1"/>
    </xf>
    <xf numFmtId="43" fontId="15" fillId="0" borderId="2" xfId="2" applyFont="1" applyFill="1" applyBorder="1" applyAlignment="1" applyProtection="1">
      <alignment horizontal="center"/>
      <protection hidden="1"/>
    </xf>
    <xf numFmtId="43" fontId="15" fillId="0" borderId="2" xfId="2" applyFont="1" applyFill="1" applyBorder="1" applyAlignment="1" applyProtection="1">
      <alignment horizontal="right"/>
      <protection hidden="1"/>
    </xf>
    <xf numFmtId="0" fontId="15" fillId="0" borderId="16" xfId="0" applyFont="1" applyFill="1" applyBorder="1" applyProtection="1">
      <protection locked="0"/>
    </xf>
    <xf numFmtId="0" fontId="15" fillId="0" borderId="16" xfId="0" applyFont="1" applyFill="1" applyBorder="1" applyAlignment="1" applyProtection="1">
      <alignment horizontal="left" wrapText="1"/>
      <protection locked="0"/>
    </xf>
    <xf numFmtId="0" fontId="15" fillId="0" borderId="2" xfId="0" applyFont="1" applyBorder="1" applyAlignment="1" applyProtection="1">
      <alignment horizontal="left" wrapText="1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16" xfId="0" applyFont="1" applyBorder="1" applyAlignment="1" applyProtection="1">
      <alignment horizontal="left"/>
      <protection locked="0"/>
    </xf>
    <xf numFmtId="49" fontId="15" fillId="0" borderId="3" xfId="0" applyNumberFormat="1" applyFont="1" applyBorder="1" applyAlignment="1" applyProtection="1">
      <alignment horizontal="center"/>
      <protection locked="0"/>
    </xf>
    <xf numFmtId="0" fontId="15" fillId="0" borderId="16" xfId="0" applyFont="1" applyFill="1" applyBorder="1" applyAlignment="1" applyProtection="1">
      <alignment horizontal="left"/>
      <protection locked="0"/>
    </xf>
    <xf numFmtId="168" fontId="15" fillId="0" borderId="35" xfId="2" applyNumberFormat="1" applyFont="1" applyFill="1" applyBorder="1" applyAlignment="1" applyProtection="1">
      <alignment horizontal="right"/>
      <protection hidden="1"/>
    </xf>
    <xf numFmtId="168" fontId="15" fillId="0" borderId="23" xfId="2" applyNumberFormat="1" applyFont="1" applyFill="1" applyBorder="1" applyAlignment="1" applyProtection="1">
      <alignment horizontal="right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" fillId="0" borderId="25" xfId="0" applyFont="1" applyBorder="1" applyAlignment="1" applyProtection="1">
      <alignment horizontal="center"/>
      <protection hidden="1"/>
    </xf>
    <xf numFmtId="0" fontId="24" fillId="0" borderId="44" xfId="0" applyFont="1" applyBorder="1" applyAlignment="1" applyProtection="1">
      <alignment horizontal="center"/>
      <protection hidden="1"/>
    </xf>
    <xf numFmtId="0" fontId="24" fillId="0" borderId="15" xfId="0" applyFont="1" applyBorder="1" applyAlignment="1" applyProtection="1">
      <alignment horizontal="center"/>
      <protection hidden="1"/>
    </xf>
    <xf numFmtId="0" fontId="24" fillId="0" borderId="27" xfId="0" applyFont="1" applyBorder="1" applyAlignment="1" applyProtection="1">
      <alignment horizontal="center"/>
      <protection hidden="1"/>
    </xf>
    <xf numFmtId="0" fontId="3" fillId="4" borderId="44" xfId="0" applyFont="1" applyFill="1" applyBorder="1" applyAlignment="1" applyProtection="1">
      <alignment horizontal="center"/>
      <protection hidden="1"/>
    </xf>
    <xf numFmtId="0" fontId="3" fillId="4" borderId="15" xfId="0" applyFont="1" applyFill="1" applyBorder="1" applyAlignment="1" applyProtection="1">
      <alignment horizontal="center"/>
      <protection hidden="1"/>
    </xf>
    <xf numFmtId="0" fontId="25" fillId="0" borderId="11" xfId="0" applyFont="1" applyBorder="1" applyAlignment="1" applyProtection="1">
      <alignment horizontal="center"/>
      <protection hidden="1"/>
    </xf>
    <xf numFmtId="0" fontId="25" fillId="0" borderId="6" xfId="0" applyFont="1" applyBorder="1" applyAlignment="1" applyProtection="1">
      <alignment horizontal="center"/>
      <protection hidden="1"/>
    </xf>
    <xf numFmtId="0" fontId="25" fillId="0" borderId="12" xfId="0" applyFont="1" applyBorder="1" applyAlignment="1" applyProtection="1">
      <alignment horizontal="center"/>
      <protection hidden="1"/>
    </xf>
    <xf numFmtId="0" fontId="26" fillId="0" borderId="14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/>
      <protection hidden="1"/>
    </xf>
    <xf numFmtId="0" fontId="26" fillId="0" borderId="22" xfId="0" applyFont="1" applyBorder="1" applyAlignment="1" applyProtection="1">
      <alignment horizontal="center"/>
      <protection hidden="1"/>
    </xf>
    <xf numFmtId="0" fontId="25" fillId="0" borderId="14" xfId="0" applyFont="1" applyBorder="1" applyAlignment="1" applyProtection="1">
      <alignment horizontal="center"/>
      <protection hidden="1"/>
    </xf>
    <xf numFmtId="0" fontId="25" fillId="0" borderId="0" xfId="0" applyFont="1" applyBorder="1" applyAlignment="1" applyProtection="1">
      <alignment horizontal="center"/>
      <protection hidden="1"/>
    </xf>
    <xf numFmtId="0" fontId="25" fillId="0" borderId="22" xfId="0" applyFont="1" applyBorder="1" applyAlignment="1" applyProtection="1">
      <alignment horizontal="center"/>
      <protection hidden="1"/>
    </xf>
    <xf numFmtId="0" fontId="41" fillId="0" borderId="14" xfId="0" applyFont="1" applyBorder="1" applyAlignment="1" applyProtection="1">
      <alignment horizontal="center"/>
      <protection hidden="1"/>
    </xf>
    <xf numFmtId="0" fontId="41" fillId="0" borderId="0" xfId="0" applyFont="1" applyBorder="1" applyAlignment="1" applyProtection="1">
      <alignment horizontal="center"/>
      <protection hidden="1"/>
    </xf>
    <xf numFmtId="0" fontId="41" fillId="0" borderId="22" xfId="0" applyFont="1" applyBorder="1" applyAlignment="1" applyProtection="1">
      <alignment horizontal="center"/>
      <protection hidden="1"/>
    </xf>
    <xf numFmtId="0" fontId="11" fillId="4" borderId="26" xfId="0" applyFont="1" applyFill="1" applyBorder="1" applyAlignment="1" applyProtection="1">
      <alignment horizontal="center"/>
      <protection hidden="1"/>
    </xf>
    <xf numFmtId="0" fontId="11" fillId="4" borderId="25" xfId="0" applyFont="1" applyFill="1" applyBorder="1" applyAlignment="1" applyProtection="1">
      <alignment horizontal="center"/>
      <protection hidden="1"/>
    </xf>
    <xf numFmtId="0" fontId="11" fillId="4" borderId="45" xfId="0" applyFont="1" applyFill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4" borderId="26" xfId="0" applyFont="1" applyFill="1" applyBorder="1" applyAlignment="1" applyProtection="1">
      <alignment horizontal="center"/>
      <protection hidden="1"/>
    </xf>
    <xf numFmtId="0" fontId="2" fillId="4" borderId="45" xfId="0" applyFont="1" applyFill="1" applyBorder="1" applyAlignment="1" applyProtection="1">
      <alignment horizontal="center"/>
      <protection hidden="1"/>
    </xf>
    <xf numFmtId="0" fontId="2" fillId="4" borderId="25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2" fillId="2" borderId="11" xfId="0" applyFont="1" applyFill="1" applyBorder="1" applyAlignment="1" applyProtection="1">
      <alignment horizontal="center"/>
    </xf>
    <xf numFmtId="0" fontId="42" fillId="2" borderId="6" xfId="0" applyFont="1" applyFill="1" applyBorder="1" applyAlignment="1" applyProtection="1">
      <alignment horizontal="center"/>
    </xf>
    <xf numFmtId="0" fontId="42" fillId="2" borderId="12" xfId="0" applyFont="1" applyFill="1" applyBorder="1" applyAlignment="1" applyProtection="1">
      <alignment horizontal="center"/>
    </xf>
    <xf numFmtId="0" fontId="42" fillId="2" borderId="14" xfId="0" applyFont="1" applyFill="1" applyBorder="1" applyAlignment="1" applyProtection="1">
      <alignment horizontal="center"/>
      <protection locked="0"/>
    </xf>
    <xf numFmtId="0" fontId="42" fillId="2" borderId="0" xfId="0" applyFont="1" applyFill="1" applyBorder="1" applyAlignment="1" applyProtection="1">
      <alignment horizontal="center"/>
      <protection locked="0"/>
    </xf>
    <xf numFmtId="0" fontId="42" fillId="2" borderId="22" xfId="0" applyFont="1" applyFill="1" applyBorder="1" applyAlignment="1" applyProtection="1">
      <alignment horizontal="center"/>
      <protection locked="0"/>
    </xf>
    <xf numFmtId="0" fontId="2" fillId="4" borderId="44" xfId="0" applyFont="1" applyFill="1" applyBorder="1" applyAlignment="1" applyProtection="1">
      <alignment horizontal="center"/>
    </xf>
    <xf numFmtId="0" fontId="2" fillId="4" borderId="15" xfId="0" applyFont="1" applyFill="1" applyBorder="1" applyAlignment="1" applyProtection="1">
      <alignment horizontal="center"/>
    </xf>
    <xf numFmtId="0" fontId="2" fillId="4" borderId="27" xfId="0" applyFont="1" applyFill="1" applyBorder="1" applyAlignment="1" applyProtection="1">
      <alignment horizontal="center"/>
    </xf>
    <xf numFmtId="0" fontId="42" fillId="2" borderId="44" xfId="0" applyFont="1" applyFill="1" applyBorder="1" applyAlignment="1" applyProtection="1">
      <alignment horizontal="center"/>
      <protection locked="0"/>
    </xf>
    <xf numFmtId="0" fontId="42" fillId="2" borderId="15" xfId="0" applyFont="1" applyFill="1" applyBorder="1" applyAlignment="1" applyProtection="1">
      <alignment horizontal="center"/>
      <protection locked="0"/>
    </xf>
    <xf numFmtId="0" fontId="42" fillId="2" borderId="27" xfId="0" applyFont="1" applyFill="1" applyBorder="1" applyAlignment="1" applyProtection="1">
      <alignment horizontal="center"/>
      <protection locked="0"/>
    </xf>
    <xf numFmtId="49" fontId="2" fillId="4" borderId="4" xfId="0" applyNumberFormat="1" applyFont="1" applyFill="1" applyBorder="1" applyAlignment="1" applyProtection="1">
      <alignment horizontal="center" vertical="center"/>
    </xf>
    <xf numFmtId="49" fontId="2" fillId="4" borderId="3" xfId="0" applyNumberFormat="1" applyFont="1" applyFill="1" applyBorder="1" applyAlignment="1" applyProtection="1">
      <alignment horizontal="center" vertical="center"/>
    </xf>
    <xf numFmtId="49" fontId="2" fillId="4" borderId="2" xfId="0" applyNumberFormat="1" applyFont="1" applyFill="1" applyBorder="1" applyAlignment="1" applyProtection="1">
      <alignment horizontal="center" vertical="center"/>
    </xf>
    <xf numFmtId="0" fontId="42" fillId="2" borderId="14" xfId="0" applyFont="1" applyFill="1" applyBorder="1" applyAlignment="1" applyProtection="1">
      <alignment horizontal="center"/>
    </xf>
    <xf numFmtId="0" fontId="42" fillId="2" borderId="0" xfId="0" applyFont="1" applyFill="1" applyBorder="1" applyAlignment="1" applyProtection="1">
      <alignment horizontal="center"/>
    </xf>
    <xf numFmtId="0" fontId="42" fillId="2" borderId="22" xfId="0" applyFont="1" applyFill="1" applyBorder="1" applyAlignment="1" applyProtection="1">
      <alignment horizontal="center"/>
    </xf>
    <xf numFmtId="0" fontId="39" fillId="2" borderId="0" xfId="0" applyFont="1" applyFill="1" applyBorder="1" applyAlignment="1" applyProtection="1">
      <alignment horizontal="center"/>
    </xf>
    <xf numFmtId="0" fontId="39" fillId="2" borderId="0" xfId="0" applyFont="1" applyFill="1" applyBorder="1" applyAlignment="1" applyProtection="1">
      <alignment horizontal="center"/>
      <protection locked="0"/>
    </xf>
    <xf numFmtId="0" fontId="42" fillId="2" borderId="37" xfId="0" applyFont="1" applyFill="1" applyBorder="1" applyAlignment="1" applyProtection="1">
      <alignment horizontal="center"/>
    </xf>
    <xf numFmtId="0" fontId="39" fillId="2" borderId="37" xfId="0" applyFont="1" applyFill="1" applyBorder="1" applyAlignment="1" applyProtection="1">
      <alignment horizontal="center"/>
    </xf>
    <xf numFmtId="0" fontId="12" fillId="4" borderId="11" xfId="0" applyFont="1" applyFill="1" applyBorder="1" applyAlignment="1" applyProtection="1">
      <alignment horizontal="center"/>
      <protection hidden="1"/>
    </xf>
    <xf numFmtId="0" fontId="12" fillId="4" borderId="6" xfId="0" applyFont="1" applyFill="1" applyBorder="1" applyAlignment="1" applyProtection="1">
      <alignment horizontal="center"/>
      <protection hidden="1"/>
    </xf>
    <xf numFmtId="0" fontId="12" fillId="4" borderId="12" xfId="0" applyFont="1" applyFill="1" applyBorder="1" applyAlignment="1" applyProtection="1">
      <alignment horizontal="center"/>
      <protection hidden="1"/>
    </xf>
    <xf numFmtId="0" fontId="42" fillId="0" borderId="14" xfId="0" applyFont="1" applyBorder="1" applyAlignment="1" applyProtection="1">
      <alignment horizontal="center"/>
      <protection hidden="1"/>
    </xf>
    <xf numFmtId="0" fontId="42" fillId="0" borderId="0" xfId="0" applyFont="1" applyBorder="1" applyAlignment="1" applyProtection="1">
      <alignment horizontal="center"/>
      <protection hidden="1"/>
    </xf>
    <xf numFmtId="0" fontId="42" fillId="0" borderId="22" xfId="0" applyFont="1" applyBorder="1" applyAlignment="1" applyProtection="1">
      <alignment horizontal="center"/>
      <protection hidden="1"/>
    </xf>
    <xf numFmtId="0" fontId="28" fillId="0" borderId="11" xfId="0" applyFont="1" applyBorder="1" applyAlignment="1" applyProtection="1">
      <alignment horizontal="center"/>
      <protection hidden="1"/>
    </xf>
    <xf numFmtId="0" fontId="28" fillId="0" borderId="6" xfId="0" applyFont="1" applyBorder="1" applyAlignment="1" applyProtection="1">
      <alignment horizontal="center"/>
      <protection hidden="1"/>
    </xf>
    <xf numFmtId="0" fontId="28" fillId="0" borderId="12" xfId="0" applyFont="1" applyBorder="1" applyAlignment="1" applyProtection="1">
      <alignment horizontal="center"/>
      <protection hidden="1"/>
    </xf>
    <xf numFmtId="0" fontId="28" fillId="0" borderId="14" xfId="0" applyFont="1" applyBorder="1" applyAlignment="1" applyProtection="1">
      <alignment horizontal="center"/>
      <protection hidden="1"/>
    </xf>
    <xf numFmtId="0" fontId="28" fillId="0" borderId="0" xfId="0" applyFont="1" applyBorder="1" applyAlignment="1" applyProtection="1">
      <alignment horizontal="center"/>
      <protection hidden="1"/>
    </xf>
    <xf numFmtId="0" fontId="28" fillId="0" borderId="22" xfId="0" applyFont="1" applyBorder="1" applyAlignment="1" applyProtection="1">
      <alignment horizontal="center"/>
      <protection hidden="1"/>
    </xf>
    <xf numFmtId="0" fontId="13" fillId="0" borderId="26" xfId="0" applyFont="1" applyBorder="1" applyAlignment="1" applyProtection="1">
      <alignment horizontal="center"/>
      <protection hidden="1"/>
    </xf>
    <xf numFmtId="0" fontId="13" fillId="0" borderId="25" xfId="0" applyFont="1" applyBorder="1" applyAlignment="1" applyProtection="1">
      <alignment horizontal="center"/>
      <protection hidden="1"/>
    </xf>
    <xf numFmtId="0" fontId="28" fillId="0" borderId="44" xfId="0" applyFont="1" applyBorder="1" applyAlignment="1" applyProtection="1">
      <alignment horizontal="center"/>
      <protection hidden="1"/>
    </xf>
    <xf numFmtId="0" fontId="28" fillId="0" borderId="15" xfId="0" applyFont="1" applyBorder="1" applyAlignment="1" applyProtection="1">
      <alignment horizontal="center"/>
      <protection hidden="1"/>
    </xf>
    <xf numFmtId="0" fontId="28" fillId="0" borderId="27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7" fillId="0" borderId="11" xfId="0" applyFont="1" applyBorder="1" applyAlignment="1" applyProtection="1">
      <alignment horizontal="center"/>
    </xf>
    <xf numFmtId="0" fontId="27" fillId="0" borderId="6" xfId="0" applyFont="1" applyBorder="1" applyAlignment="1" applyProtection="1">
      <alignment horizontal="center"/>
    </xf>
    <xf numFmtId="0" fontId="27" fillId="0" borderId="12" xfId="0" applyFont="1" applyBorder="1" applyAlignment="1" applyProtection="1">
      <alignment horizontal="center"/>
    </xf>
    <xf numFmtId="0" fontId="27" fillId="0" borderId="14" xfId="0" applyFont="1" applyBorder="1" applyAlignment="1" applyProtection="1">
      <alignment horizontal="center"/>
      <protection locked="0"/>
    </xf>
    <xf numFmtId="0" fontId="27" fillId="0" borderId="0" xfId="0" applyFont="1" applyBorder="1" applyAlignment="1" applyProtection="1">
      <alignment horizontal="center"/>
      <protection locked="0"/>
    </xf>
    <xf numFmtId="0" fontId="27" fillId="0" borderId="22" xfId="0" applyFont="1" applyBorder="1" applyAlignment="1" applyProtection="1">
      <alignment horizontal="center"/>
      <protection locked="0"/>
    </xf>
    <xf numFmtId="0" fontId="3" fillId="4" borderId="44" xfId="0" applyFont="1" applyFill="1" applyBorder="1" applyAlignment="1" applyProtection="1">
      <alignment horizontal="center"/>
    </xf>
    <xf numFmtId="0" fontId="3" fillId="4" borderId="27" xfId="0" applyFont="1" applyFill="1" applyBorder="1" applyAlignment="1" applyProtection="1">
      <alignment horizontal="center"/>
    </xf>
    <xf numFmtId="0" fontId="32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0" t="s">
        <v>113</v>
      </c>
    </row>
    <row r="4" spans="1:1" x14ac:dyDescent="0.2">
      <c r="A4" s="30" t="s"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W42"/>
  <sheetViews>
    <sheetView topLeftCell="B12" workbookViewId="0">
      <selection activeCell="B3" sqref="B3:P34"/>
    </sheetView>
  </sheetViews>
  <sheetFormatPr baseColWidth="10" defaultRowHeight="12.75" x14ac:dyDescent="0.2"/>
  <cols>
    <col min="1" max="1" width="5.85546875" style="12" customWidth="1"/>
    <col min="2" max="2" width="5.28515625" style="181" customWidth="1"/>
    <col min="3" max="3" width="4.42578125" style="181" customWidth="1"/>
    <col min="4" max="4" width="36.5703125" style="12" customWidth="1"/>
    <col min="5" max="5" width="12.28515625" style="12" customWidth="1"/>
    <col min="6" max="6" width="13.140625" style="12" customWidth="1"/>
    <col min="7" max="7" width="10" style="12" customWidth="1"/>
    <col min="8" max="8" width="11.85546875" style="12" customWidth="1"/>
    <col min="9" max="9" width="11.85546875" style="12" hidden="1" customWidth="1"/>
    <col min="10" max="10" width="12.42578125" style="12" hidden="1" customWidth="1"/>
    <col min="11" max="13" width="11.85546875" style="12" hidden="1" customWidth="1"/>
    <col min="14" max="14" width="11.85546875" style="12" customWidth="1"/>
    <col min="15" max="15" width="13.5703125" style="12" customWidth="1"/>
    <col min="16" max="16" width="65.85546875" style="12" customWidth="1"/>
    <col min="17" max="16384" width="11.42578125" style="12"/>
  </cols>
  <sheetData>
    <row r="1" spans="2:23" ht="5.25" customHeight="1" x14ac:dyDescent="0.2"/>
    <row r="2" spans="2:23" ht="5.25" customHeight="1" x14ac:dyDescent="0.2">
      <c r="B2" s="182"/>
      <c r="C2" s="183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2:23" ht="22.5" x14ac:dyDescent="0.45">
      <c r="B3" s="465" t="s">
        <v>10</v>
      </c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7"/>
    </row>
    <row r="4" spans="2:23" ht="22.5" x14ac:dyDescent="0.45">
      <c r="B4" s="471" t="s">
        <v>160</v>
      </c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3"/>
    </row>
    <row r="5" spans="2:23" ht="19.5" x14ac:dyDescent="0.4">
      <c r="B5" s="468" t="s">
        <v>490</v>
      </c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470"/>
    </row>
    <row r="6" spans="2:23" ht="15" x14ac:dyDescent="0.2">
      <c r="B6" s="460"/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1"/>
      <c r="N6" s="461"/>
      <c r="O6" s="462"/>
      <c r="P6" s="93"/>
    </row>
    <row r="7" spans="2:23" x14ac:dyDescent="0.2">
      <c r="B7" s="184"/>
      <c r="C7" s="184" t="s">
        <v>316</v>
      </c>
      <c r="D7" s="65"/>
      <c r="E7" s="65"/>
      <c r="F7" s="66"/>
      <c r="G7" s="67"/>
      <c r="H7" s="463"/>
      <c r="I7" s="464"/>
      <c r="J7" s="464"/>
      <c r="K7" s="464"/>
      <c r="L7" s="464"/>
      <c r="M7" s="464"/>
      <c r="N7" s="464"/>
      <c r="O7" s="464"/>
      <c r="P7" s="68"/>
    </row>
    <row r="8" spans="2:23" ht="12.75" customHeight="1" x14ac:dyDescent="0.2">
      <c r="B8" s="185" t="s">
        <v>2</v>
      </c>
      <c r="C8" s="185"/>
      <c r="D8" s="66"/>
      <c r="E8" s="66"/>
      <c r="F8" s="69" t="s">
        <v>1</v>
      </c>
      <c r="G8" s="70" t="s">
        <v>161</v>
      </c>
      <c r="H8" s="70"/>
      <c r="I8" s="70" t="s">
        <v>150</v>
      </c>
      <c r="J8" s="70" t="s">
        <v>493</v>
      </c>
      <c r="K8" s="70" t="s">
        <v>492</v>
      </c>
      <c r="L8" s="70" t="s">
        <v>497</v>
      </c>
      <c r="M8" s="70" t="s">
        <v>496</v>
      </c>
      <c r="N8" s="70" t="s">
        <v>496</v>
      </c>
      <c r="O8" s="70" t="s">
        <v>491</v>
      </c>
      <c r="P8" s="70"/>
    </row>
    <row r="9" spans="2:23" ht="15" x14ac:dyDescent="0.25">
      <c r="B9" s="186"/>
      <c r="C9" s="185" t="s">
        <v>317</v>
      </c>
      <c r="D9" s="71"/>
      <c r="E9" s="75" t="s">
        <v>8</v>
      </c>
      <c r="F9" s="66" t="s">
        <v>152</v>
      </c>
      <c r="G9" s="69" t="s">
        <v>491</v>
      </c>
      <c r="H9" s="70" t="s">
        <v>147</v>
      </c>
      <c r="I9" s="69" t="s">
        <v>492</v>
      </c>
      <c r="J9" s="69" t="s">
        <v>494</v>
      </c>
      <c r="K9" s="69" t="s">
        <v>495</v>
      </c>
      <c r="L9" s="69" t="s">
        <v>150</v>
      </c>
      <c r="M9" s="69" t="s">
        <v>498</v>
      </c>
      <c r="N9" s="69" t="s">
        <v>491</v>
      </c>
      <c r="O9" s="69" t="s">
        <v>499</v>
      </c>
      <c r="P9" s="70" t="s">
        <v>155</v>
      </c>
      <c r="R9" s="12" t="s">
        <v>154</v>
      </c>
    </row>
    <row r="10" spans="2:23" ht="15" x14ac:dyDescent="0.25">
      <c r="B10" s="185"/>
      <c r="C10" s="185"/>
      <c r="D10" s="72" t="s">
        <v>95</v>
      </c>
      <c r="E10" s="76" t="s">
        <v>7</v>
      </c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2:23" ht="15" x14ac:dyDescent="0.25">
      <c r="B11" s="187"/>
      <c r="C11" s="187"/>
      <c r="D11" s="14"/>
      <c r="E11" s="14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45"/>
    </row>
    <row r="12" spans="2:23" ht="35.1" customHeight="1" x14ac:dyDescent="0.2">
      <c r="B12" s="188" t="s">
        <v>318</v>
      </c>
      <c r="C12" s="188" t="s">
        <v>328</v>
      </c>
      <c r="D12" s="3" t="s">
        <v>173</v>
      </c>
      <c r="E12" s="3" t="s">
        <v>72</v>
      </c>
      <c r="F12" s="16">
        <v>10177</v>
      </c>
      <c r="G12" s="316">
        <v>50</v>
      </c>
      <c r="H12" s="16">
        <f>F12/15*G12</f>
        <v>33923.333333333336</v>
      </c>
      <c r="I12" s="16">
        <f>F12*2+H12</f>
        <v>54277.333333333336</v>
      </c>
      <c r="J12" s="180">
        <f>30*86.88</f>
        <v>2606.3999999999996</v>
      </c>
      <c r="K12" s="16">
        <f>I12-J12</f>
        <v>51670.933333333334</v>
      </c>
      <c r="L12" s="16">
        <v>11210.71</v>
      </c>
      <c r="M12" s="16">
        <f>R12*2</f>
        <v>3071.18</v>
      </c>
      <c r="N12" s="16">
        <f>L12-M12</f>
        <v>8139.5299999999988</v>
      </c>
      <c r="O12" s="16">
        <f>H12-N12</f>
        <v>25783.803333333337</v>
      </c>
      <c r="P12" s="45"/>
      <c r="Q12" s="43"/>
      <c r="R12" s="44">
        <v>1535.59</v>
      </c>
    </row>
    <row r="13" spans="2:23" ht="35.1" customHeight="1" x14ac:dyDescent="0.2">
      <c r="B13" s="188" t="s">
        <v>319</v>
      </c>
      <c r="C13" s="188" t="s">
        <v>328</v>
      </c>
      <c r="D13" s="3" t="s">
        <v>174</v>
      </c>
      <c r="E13" s="3" t="s">
        <v>72</v>
      </c>
      <c r="F13" s="16">
        <v>10177</v>
      </c>
      <c r="G13" s="316">
        <v>50</v>
      </c>
      <c r="H13" s="16">
        <f t="shared" ref="H13:H21" si="0">F13/15*G13</f>
        <v>33923.333333333336</v>
      </c>
      <c r="I13" s="16">
        <f t="shared" ref="I13:I21" si="1">F13*2+H13</f>
        <v>54277.333333333336</v>
      </c>
      <c r="J13" s="180">
        <f t="shared" ref="J13:J21" si="2">30*86.88</f>
        <v>2606.3999999999996</v>
      </c>
      <c r="K13" s="16">
        <f t="shared" ref="K13:K21" si="3">I13-J13</f>
        <v>51670.933333333334</v>
      </c>
      <c r="L13" s="16">
        <v>11210.71</v>
      </c>
      <c r="M13" s="16">
        <f t="shared" ref="M13:M21" si="4">R13*2</f>
        <v>3071.18</v>
      </c>
      <c r="N13" s="16">
        <f t="shared" ref="N13:N21" si="5">L13-M13</f>
        <v>8139.5299999999988</v>
      </c>
      <c r="O13" s="16">
        <f t="shared" ref="O13:O21" si="6">H13-N13</f>
        <v>25783.803333333337</v>
      </c>
      <c r="P13" s="45"/>
      <c r="Q13" s="43"/>
      <c r="R13" s="44">
        <v>1535.59</v>
      </c>
      <c r="W13" s="12">
        <v>50</v>
      </c>
    </row>
    <row r="14" spans="2:23" ht="35.1" customHeight="1" x14ac:dyDescent="0.2">
      <c r="B14" s="188" t="s">
        <v>320</v>
      </c>
      <c r="C14" s="188" t="s">
        <v>328</v>
      </c>
      <c r="D14" s="3" t="s">
        <v>175</v>
      </c>
      <c r="E14" s="3" t="s">
        <v>72</v>
      </c>
      <c r="F14" s="16">
        <v>10177</v>
      </c>
      <c r="G14" s="316">
        <v>50</v>
      </c>
      <c r="H14" s="16">
        <f t="shared" si="0"/>
        <v>33923.333333333336</v>
      </c>
      <c r="I14" s="16">
        <f t="shared" si="1"/>
        <v>54277.333333333336</v>
      </c>
      <c r="J14" s="180">
        <f t="shared" si="2"/>
        <v>2606.3999999999996</v>
      </c>
      <c r="K14" s="16">
        <f t="shared" si="3"/>
        <v>51670.933333333334</v>
      </c>
      <c r="L14" s="16">
        <v>11210.71</v>
      </c>
      <c r="M14" s="16">
        <f t="shared" si="4"/>
        <v>3071.18</v>
      </c>
      <c r="N14" s="16">
        <f t="shared" si="5"/>
        <v>8139.5299999999988</v>
      </c>
      <c r="O14" s="16">
        <f t="shared" si="6"/>
        <v>25783.803333333337</v>
      </c>
      <c r="P14" s="45"/>
      <c r="Q14" s="43"/>
      <c r="R14" s="44">
        <v>1535.59</v>
      </c>
    </row>
    <row r="15" spans="2:23" ht="35.1" customHeight="1" x14ac:dyDescent="0.2">
      <c r="B15" s="188" t="s">
        <v>321</v>
      </c>
      <c r="C15" s="188" t="s">
        <v>328</v>
      </c>
      <c r="D15" s="3" t="s">
        <v>176</v>
      </c>
      <c r="E15" s="3" t="s">
        <v>72</v>
      </c>
      <c r="F15" s="16">
        <v>10177</v>
      </c>
      <c r="G15" s="316">
        <v>50</v>
      </c>
      <c r="H15" s="16">
        <f t="shared" si="0"/>
        <v>33923.333333333336</v>
      </c>
      <c r="I15" s="16">
        <f t="shared" si="1"/>
        <v>54277.333333333336</v>
      </c>
      <c r="J15" s="180">
        <f t="shared" si="2"/>
        <v>2606.3999999999996</v>
      </c>
      <c r="K15" s="16">
        <f t="shared" si="3"/>
        <v>51670.933333333334</v>
      </c>
      <c r="L15" s="16">
        <v>11210.71</v>
      </c>
      <c r="M15" s="16">
        <f t="shared" si="4"/>
        <v>3071.18</v>
      </c>
      <c r="N15" s="16">
        <f t="shared" si="5"/>
        <v>8139.5299999999988</v>
      </c>
      <c r="O15" s="16">
        <f t="shared" si="6"/>
        <v>25783.803333333337</v>
      </c>
      <c r="P15" s="45"/>
      <c r="Q15" s="43"/>
      <c r="R15" s="44">
        <v>1535.59</v>
      </c>
    </row>
    <row r="16" spans="2:23" ht="35.1" customHeight="1" x14ac:dyDescent="0.2">
      <c r="B16" s="188" t="s">
        <v>322</v>
      </c>
      <c r="C16" s="188" t="s">
        <v>328</v>
      </c>
      <c r="D16" s="3" t="s">
        <v>177</v>
      </c>
      <c r="E16" s="3" t="s">
        <v>72</v>
      </c>
      <c r="F16" s="16">
        <v>10177</v>
      </c>
      <c r="G16" s="316">
        <v>50</v>
      </c>
      <c r="H16" s="16">
        <f t="shared" si="0"/>
        <v>33923.333333333336</v>
      </c>
      <c r="I16" s="16">
        <f t="shared" si="1"/>
        <v>54277.333333333336</v>
      </c>
      <c r="J16" s="180">
        <f t="shared" si="2"/>
        <v>2606.3999999999996</v>
      </c>
      <c r="K16" s="16">
        <f t="shared" si="3"/>
        <v>51670.933333333334</v>
      </c>
      <c r="L16" s="16">
        <v>11210.71</v>
      </c>
      <c r="M16" s="16">
        <f t="shared" si="4"/>
        <v>3071.18</v>
      </c>
      <c r="N16" s="16">
        <f t="shared" si="5"/>
        <v>8139.5299999999988</v>
      </c>
      <c r="O16" s="16">
        <f t="shared" si="6"/>
        <v>25783.803333333337</v>
      </c>
      <c r="P16" s="45"/>
      <c r="Q16" s="43"/>
      <c r="R16" s="44">
        <v>1535.59</v>
      </c>
    </row>
    <row r="17" spans="2:18" ht="35.1" customHeight="1" x14ac:dyDescent="0.2">
      <c r="B17" s="188" t="s">
        <v>323</v>
      </c>
      <c r="C17" s="188" t="s">
        <v>328</v>
      </c>
      <c r="D17" s="3" t="s">
        <v>178</v>
      </c>
      <c r="E17" s="3" t="s">
        <v>72</v>
      </c>
      <c r="F17" s="16">
        <v>10177</v>
      </c>
      <c r="G17" s="316">
        <v>50</v>
      </c>
      <c r="H17" s="16">
        <f t="shared" si="0"/>
        <v>33923.333333333336</v>
      </c>
      <c r="I17" s="16">
        <f t="shared" si="1"/>
        <v>54277.333333333336</v>
      </c>
      <c r="J17" s="180">
        <f t="shared" si="2"/>
        <v>2606.3999999999996</v>
      </c>
      <c r="K17" s="16">
        <f t="shared" si="3"/>
        <v>51670.933333333334</v>
      </c>
      <c r="L17" s="16">
        <v>11210.71</v>
      </c>
      <c r="M17" s="16">
        <f t="shared" si="4"/>
        <v>3071.18</v>
      </c>
      <c r="N17" s="16">
        <f t="shared" si="5"/>
        <v>8139.5299999999988</v>
      </c>
      <c r="O17" s="16">
        <f t="shared" si="6"/>
        <v>25783.803333333337</v>
      </c>
      <c r="P17" s="45"/>
      <c r="Q17" s="43"/>
      <c r="R17" s="44">
        <v>1535.59</v>
      </c>
    </row>
    <row r="18" spans="2:18" ht="35.1" customHeight="1" x14ac:dyDescent="0.2">
      <c r="B18" s="188" t="s">
        <v>324</v>
      </c>
      <c r="C18" s="188" t="s">
        <v>328</v>
      </c>
      <c r="D18" s="3" t="s">
        <v>179</v>
      </c>
      <c r="E18" s="3" t="s">
        <v>72</v>
      </c>
      <c r="F18" s="16">
        <v>10177</v>
      </c>
      <c r="G18" s="317">
        <v>50</v>
      </c>
      <c r="H18" s="16">
        <f t="shared" si="0"/>
        <v>33923.333333333336</v>
      </c>
      <c r="I18" s="16">
        <f t="shared" si="1"/>
        <v>54277.333333333336</v>
      </c>
      <c r="J18" s="180">
        <f t="shared" si="2"/>
        <v>2606.3999999999996</v>
      </c>
      <c r="K18" s="16">
        <f t="shared" si="3"/>
        <v>51670.933333333334</v>
      </c>
      <c r="L18" s="16">
        <v>11210.71</v>
      </c>
      <c r="M18" s="16">
        <f t="shared" si="4"/>
        <v>3071.18</v>
      </c>
      <c r="N18" s="16">
        <f t="shared" si="5"/>
        <v>8139.5299999999988</v>
      </c>
      <c r="O18" s="16">
        <f t="shared" si="6"/>
        <v>25783.803333333337</v>
      </c>
      <c r="P18" s="45"/>
      <c r="Q18" s="43"/>
      <c r="R18" s="44">
        <v>1535.59</v>
      </c>
    </row>
    <row r="19" spans="2:18" ht="35.1" customHeight="1" x14ac:dyDescent="0.2">
      <c r="B19" s="188" t="s">
        <v>325</v>
      </c>
      <c r="C19" s="188" t="s">
        <v>328</v>
      </c>
      <c r="D19" s="291" t="s">
        <v>123</v>
      </c>
      <c r="E19" s="292" t="s">
        <v>72</v>
      </c>
      <c r="F19" s="55">
        <v>10177</v>
      </c>
      <c r="G19" s="318">
        <v>50</v>
      </c>
      <c r="H19" s="16">
        <f t="shared" si="0"/>
        <v>33923.333333333336</v>
      </c>
      <c r="I19" s="16">
        <f t="shared" si="1"/>
        <v>54277.333333333336</v>
      </c>
      <c r="J19" s="180">
        <f t="shared" si="2"/>
        <v>2606.3999999999996</v>
      </c>
      <c r="K19" s="16">
        <f t="shared" si="3"/>
        <v>51670.933333333334</v>
      </c>
      <c r="L19" s="16">
        <v>11210.71</v>
      </c>
      <c r="M19" s="16">
        <f t="shared" si="4"/>
        <v>3071.18</v>
      </c>
      <c r="N19" s="16">
        <f t="shared" si="5"/>
        <v>8139.5299999999988</v>
      </c>
      <c r="O19" s="16">
        <f t="shared" si="6"/>
        <v>25783.803333333337</v>
      </c>
      <c r="P19" s="45"/>
      <c r="Q19" s="43"/>
      <c r="R19" s="44">
        <v>1535.59</v>
      </c>
    </row>
    <row r="20" spans="2:18" ht="35.1" customHeight="1" x14ac:dyDescent="0.2">
      <c r="B20" s="188" t="s">
        <v>326</v>
      </c>
      <c r="C20" s="188" t="s">
        <v>328</v>
      </c>
      <c r="D20" s="3" t="s">
        <v>180</v>
      </c>
      <c r="E20" s="3" t="s">
        <v>72</v>
      </c>
      <c r="F20" s="16">
        <v>10177</v>
      </c>
      <c r="G20" s="317">
        <v>50</v>
      </c>
      <c r="H20" s="16">
        <f t="shared" si="0"/>
        <v>33923.333333333336</v>
      </c>
      <c r="I20" s="16">
        <f t="shared" si="1"/>
        <v>54277.333333333336</v>
      </c>
      <c r="J20" s="180">
        <f t="shared" si="2"/>
        <v>2606.3999999999996</v>
      </c>
      <c r="K20" s="16">
        <f t="shared" si="3"/>
        <v>51670.933333333334</v>
      </c>
      <c r="L20" s="16">
        <v>11210.71</v>
      </c>
      <c r="M20" s="16">
        <f t="shared" si="4"/>
        <v>3071.18</v>
      </c>
      <c r="N20" s="16">
        <f t="shared" si="5"/>
        <v>8139.5299999999988</v>
      </c>
      <c r="O20" s="16">
        <f t="shared" si="6"/>
        <v>25783.803333333337</v>
      </c>
      <c r="P20" s="45"/>
      <c r="Q20" s="43"/>
      <c r="R20" s="44">
        <v>1535.59</v>
      </c>
    </row>
    <row r="21" spans="2:18" ht="35.1" customHeight="1" x14ac:dyDescent="0.2">
      <c r="B21" s="188" t="s">
        <v>327</v>
      </c>
      <c r="C21" s="188" t="s">
        <v>328</v>
      </c>
      <c r="D21" s="250" t="s">
        <v>181</v>
      </c>
      <c r="E21" s="3" t="s">
        <v>73</v>
      </c>
      <c r="F21" s="16">
        <v>16699</v>
      </c>
      <c r="G21" s="317">
        <v>45.83</v>
      </c>
      <c r="H21" s="16">
        <f t="shared" si="0"/>
        <v>51021.011333333328</v>
      </c>
      <c r="I21" s="16">
        <f t="shared" si="1"/>
        <v>84419.011333333328</v>
      </c>
      <c r="J21" s="180">
        <f t="shared" si="2"/>
        <v>2606.3999999999996</v>
      </c>
      <c r="K21" s="16">
        <f t="shared" si="3"/>
        <v>81812.611333333334</v>
      </c>
      <c r="L21" s="16">
        <v>20431.72</v>
      </c>
      <c r="M21" s="16">
        <f t="shared" si="4"/>
        <v>6062.46</v>
      </c>
      <c r="N21" s="16">
        <f t="shared" si="5"/>
        <v>14369.260000000002</v>
      </c>
      <c r="O21" s="16">
        <f t="shared" si="6"/>
        <v>36651.751333333326</v>
      </c>
      <c r="P21" s="45"/>
      <c r="Q21" s="43"/>
      <c r="R21" s="44">
        <v>3031.23</v>
      </c>
    </row>
    <row r="22" spans="2:18" ht="35.1" customHeight="1" x14ac:dyDescent="0.2">
      <c r="B22" s="188"/>
      <c r="C22" s="188"/>
      <c r="D22" s="3"/>
      <c r="E22" s="3"/>
      <c r="F22" s="16"/>
      <c r="G22" s="16"/>
      <c r="H22" s="16"/>
      <c r="I22" s="16"/>
      <c r="J22" s="16"/>
      <c r="K22" s="16"/>
      <c r="L22" s="16"/>
      <c r="M22" s="16"/>
      <c r="N22" s="16"/>
      <c r="O22" s="73"/>
      <c r="P22" s="74"/>
    </row>
    <row r="23" spans="2:18" x14ac:dyDescent="0.2">
      <c r="B23" s="189"/>
      <c r="C23" s="189"/>
      <c r="D23" s="19"/>
      <c r="E23" s="19"/>
      <c r="F23" s="20"/>
      <c r="G23" s="21"/>
      <c r="H23" s="21"/>
      <c r="I23" s="21"/>
      <c r="J23" s="21"/>
      <c r="K23" s="21"/>
      <c r="L23" s="21"/>
      <c r="M23" s="21"/>
      <c r="N23" s="21"/>
      <c r="O23" s="21"/>
      <c r="P23" s="31"/>
    </row>
    <row r="24" spans="2:18" ht="15.75" thickBot="1" x14ac:dyDescent="0.3">
      <c r="B24" s="458" t="s">
        <v>66</v>
      </c>
      <c r="C24" s="459"/>
      <c r="D24" s="459"/>
      <c r="E24" s="459"/>
      <c r="F24" s="77">
        <f>SUM(F12:F23)</f>
        <v>108292</v>
      </c>
      <c r="G24" s="77"/>
      <c r="H24" s="77">
        <f t="shared" ref="H24:O24" si="7">SUM(H12:H23)</f>
        <v>356331.01133333333</v>
      </c>
      <c r="I24" s="77">
        <f t="shared" si="7"/>
        <v>572915.01133333333</v>
      </c>
      <c r="J24" s="77">
        <f t="shared" si="7"/>
        <v>26064</v>
      </c>
      <c r="K24" s="77">
        <f t="shared" si="7"/>
        <v>546851.01133333344</v>
      </c>
      <c r="L24" s="77">
        <f t="shared" si="7"/>
        <v>121328.10999999999</v>
      </c>
      <c r="M24" s="77">
        <f t="shared" si="7"/>
        <v>33703.08</v>
      </c>
      <c r="N24" s="77">
        <f t="shared" si="7"/>
        <v>87625.03</v>
      </c>
      <c r="O24" s="77">
        <f t="shared" si="7"/>
        <v>268705.98133333342</v>
      </c>
      <c r="P24" s="22"/>
      <c r="R24" s="12">
        <v>16851.54</v>
      </c>
    </row>
    <row r="25" spans="2:18" ht="15.75" thickTop="1" x14ac:dyDescent="0.25">
      <c r="B25" s="190"/>
      <c r="C25" s="190"/>
      <c r="D25" s="94"/>
      <c r="E25" s="94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5"/>
    </row>
    <row r="26" spans="2:18" ht="15" x14ac:dyDescent="0.25">
      <c r="B26" s="190"/>
      <c r="C26" s="190"/>
      <c r="D26" s="94"/>
      <c r="E26" s="94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5"/>
    </row>
    <row r="27" spans="2:18" ht="15" x14ac:dyDescent="0.25">
      <c r="B27" s="190"/>
      <c r="C27" s="190"/>
      <c r="D27" s="94"/>
      <c r="E27" s="94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5"/>
    </row>
    <row r="28" spans="2:18" ht="15" x14ac:dyDescent="0.25">
      <c r="B28" s="190"/>
      <c r="C28" s="190"/>
      <c r="D28" s="94"/>
      <c r="E28" s="94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5"/>
    </row>
    <row r="29" spans="2:18" ht="15" x14ac:dyDescent="0.25">
      <c r="B29" s="190"/>
      <c r="C29" s="190"/>
      <c r="D29" s="94"/>
      <c r="E29" s="94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5"/>
    </row>
    <row r="32" spans="2:18" x14ac:dyDescent="0.2">
      <c r="D32" s="23" t="s">
        <v>121</v>
      </c>
      <c r="O32" s="23" t="s">
        <v>121</v>
      </c>
    </row>
    <row r="33" spans="2:15" x14ac:dyDescent="0.2">
      <c r="D33" s="23" t="s">
        <v>182</v>
      </c>
      <c r="O33" s="12" t="s">
        <v>183</v>
      </c>
    </row>
    <row r="34" spans="2:15" x14ac:dyDescent="0.2">
      <c r="D34" s="24" t="s">
        <v>9</v>
      </c>
      <c r="F34" s="24"/>
      <c r="G34" s="24"/>
      <c r="H34" s="24"/>
      <c r="I34" s="24"/>
      <c r="J34" s="24"/>
      <c r="K34" s="24"/>
      <c r="L34" s="24"/>
      <c r="M34" s="24"/>
      <c r="N34" s="24"/>
      <c r="O34" s="24" t="s">
        <v>170</v>
      </c>
    </row>
    <row r="36" spans="2:15" x14ac:dyDescent="0.2">
      <c r="D36" s="27"/>
    </row>
    <row r="37" spans="2:15" x14ac:dyDescent="0.2">
      <c r="B37" s="191"/>
      <c r="C37" s="191"/>
      <c r="D37" s="28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41" spans="2:15" x14ac:dyDescent="0.2">
      <c r="D41" s="23"/>
    </row>
    <row r="42" spans="2:15" x14ac:dyDescent="0.2"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</sheetData>
  <sheetProtection selectLockedCells="1" selectUnlockedCells="1"/>
  <mergeCells count="6">
    <mergeCell ref="B24:E24"/>
    <mergeCell ref="B6:O6"/>
    <mergeCell ref="H7:O7"/>
    <mergeCell ref="B3:P3"/>
    <mergeCell ref="B5:P5"/>
    <mergeCell ref="B4:P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Z141"/>
  <sheetViews>
    <sheetView topLeftCell="A43" zoomScaleNormal="100" workbookViewId="0">
      <selection activeCell="D83" sqref="D83:R114"/>
    </sheetView>
  </sheetViews>
  <sheetFormatPr baseColWidth="10" defaultRowHeight="12.75" x14ac:dyDescent="0.2"/>
  <cols>
    <col min="1" max="1" width="10.28515625" style="12" customWidth="1"/>
    <col min="2" max="2" width="5.28515625" style="12" customWidth="1"/>
    <col min="3" max="3" width="3.85546875" style="12" hidden="1" customWidth="1"/>
    <col min="4" max="4" width="5.85546875" style="197" customWidth="1"/>
    <col min="5" max="5" width="4.7109375" style="197" customWidth="1"/>
    <col min="6" max="6" width="50.140625" style="12" customWidth="1"/>
    <col min="7" max="7" width="32" style="12" customWidth="1"/>
    <col min="8" max="8" width="13.28515625" style="12" customWidth="1"/>
    <col min="9" max="9" width="14.7109375" style="12" customWidth="1"/>
    <col min="10" max="10" width="13.85546875" style="43" customWidth="1"/>
    <col min="11" max="15" width="12" style="12" hidden="1" customWidth="1"/>
    <col min="16" max="16" width="14.42578125" style="12" bestFit="1" customWidth="1"/>
    <col min="17" max="17" width="14.7109375" style="12" customWidth="1"/>
    <col min="18" max="18" width="54" style="12" customWidth="1"/>
    <col min="19" max="20" width="11.42578125" style="12"/>
    <col min="21" max="21" width="12.85546875" style="12" bestFit="1" customWidth="1"/>
    <col min="22" max="16384" width="11.42578125" style="12"/>
  </cols>
  <sheetData>
    <row r="2" spans="4:22" x14ac:dyDescent="0.2">
      <c r="D2" s="192"/>
      <c r="E2" s="198"/>
      <c r="F2" s="38"/>
      <c r="G2" s="38"/>
      <c r="H2" s="38"/>
      <c r="I2" s="38"/>
      <c r="J2" s="199"/>
      <c r="K2" s="38"/>
      <c r="L2" s="38"/>
      <c r="M2" s="38"/>
      <c r="N2" s="38"/>
      <c r="O2" s="38"/>
      <c r="P2" s="38"/>
      <c r="Q2" s="38"/>
      <c r="R2" s="39"/>
      <c r="U2" s="43"/>
    </row>
    <row r="3" spans="4:22" ht="18" customHeight="1" x14ac:dyDescent="0.25">
      <c r="D3" s="474" t="s">
        <v>10</v>
      </c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6"/>
      <c r="U3" s="43"/>
    </row>
    <row r="4" spans="4:22" ht="18" customHeight="1" x14ac:dyDescent="0.25">
      <c r="D4" s="474" t="s">
        <v>160</v>
      </c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5"/>
      <c r="R4" s="476"/>
      <c r="U4" s="43"/>
    </row>
    <row r="5" spans="4:22" ht="18" customHeight="1" x14ac:dyDescent="0.25">
      <c r="D5" s="474" t="s">
        <v>490</v>
      </c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6"/>
      <c r="U5" s="43"/>
    </row>
    <row r="6" spans="4:22" ht="18" customHeight="1" x14ac:dyDescent="0.25">
      <c r="D6" s="474" t="s">
        <v>148</v>
      </c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5"/>
      <c r="Q6" s="475"/>
      <c r="R6" s="476"/>
    </row>
    <row r="7" spans="4:22" x14ac:dyDescent="0.2">
      <c r="D7" s="193"/>
      <c r="E7" s="193" t="s">
        <v>316</v>
      </c>
      <c r="F7" s="85"/>
      <c r="G7" s="85"/>
      <c r="H7" s="262"/>
      <c r="I7" s="477"/>
      <c r="J7" s="479"/>
      <c r="K7" s="477"/>
      <c r="L7" s="478"/>
      <c r="M7" s="478"/>
      <c r="N7" s="478"/>
      <c r="O7" s="478"/>
      <c r="P7" s="478"/>
      <c r="Q7" s="478"/>
      <c r="R7" s="261"/>
    </row>
    <row r="8" spans="4:22" ht="12.75" customHeight="1" x14ac:dyDescent="0.2">
      <c r="D8" s="263" t="s">
        <v>2</v>
      </c>
      <c r="E8" s="263" t="s">
        <v>317</v>
      </c>
      <c r="F8" s="264"/>
      <c r="G8" s="264"/>
      <c r="H8" s="69" t="s">
        <v>1</v>
      </c>
      <c r="I8" s="70" t="s">
        <v>161</v>
      </c>
      <c r="J8" s="70"/>
      <c r="K8" s="70" t="s">
        <v>150</v>
      </c>
      <c r="L8" s="70" t="s">
        <v>493</v>
      </c>
      <c r="M8" s="70" t="s">
        <v>492</v>
      </c>
      <c r="N8" s="70" t="s">
        <v>497</v>
      </c>
      <c r="O8" s="70" t="s">
        <v>496</v>
      </c>
      <c r="P8" s="70" t="s">
        <v>496</v>
      </c>
      <c r="Q8" s="70" t="s">
        <v>491</v>
      </c>
      <c r="R8" s="264" t="s">
        <v>156</v>
      </c>
    </row>
    <row r="9" spans="4:22" x14ac:dyDescent="0.2">
      <c r="D9" s="266"/>
      <c r="E9" s="263"/>
      <c r="F9" s="261"/>
      <c r="G9" s="261" t="s">
        <v>8</v>
      </c>
      <c r="H9" s="66" t="s">
        <v>152</v>
      </c>
      <c r="I9" s="69" t="s">
        <v>491</v>
      </c>
      <c r="J9" s="70" t="s">
        <v>147</v>
      </c>
      <c r="K9" s="69" t="s">
        <v>492</v>
      </c>
      <c r="L9" s="69" t="s">
        <v>494</v>
      </c>
      <c r="M9" s="69" t="s">
        <v>495</v>
      </c>
      <c r="N9" s="69" t="s">
        <v>150</v>
      </c>
      <c r="O9" s="69" t="s">
        <v>498</v>
      </c>
      <c r="P9" s="69" t="s">
        <v>491</v>
      </c>
      <c r="Q9" s="69" t="s">
        <v>499</v>
      </c>
      <c r="R9" s="264"/>
      <c r="T9" s="75" t="s">
        <v>154</v>
      </c>
    </row>
    <row r="10" spans="4:22" x14ac:dyDescent="0.2">
      <c r="D10" s="267"/>
      <c r="E10" s="267"/>
      <c r="F10" s="265" t="s">
        <v>12</v>
      </c>
      <c r="G10" s="265" t="s">
        <v>7</v>
      </c>
      <c r="H10" s="265"/>
      <c r="I10" s="265"/>
      <c r="J10" s="268"/>
      <c r="K10" s="265"/>
      <c r="L10" s="265"/>
      <c r="M10" s="265"/>
      <c r="N10" s="265"/>
      <c r="O10" s="265"/>
      <c r="P10" s="265"/>
      <c r="Q10" s="265"/>
      <c r="R10" s="265"/>
    </row>
    <row r="11" spans="4:22" s="15" customFormat="1" x14ac:dyDescent="0.2">
      <c r="D11" s="246"/>
      <c r="E11" s="246"/>
      <c r="F11" s="247" t="s">
        <v>18</v>
      </c>
      <c r="G11" s="247"/>
      <c r="H11" s="247"/>
      <c r="I11" s="247"/>
      <c r="J11" s="248"/>
      <c r="K11" s="247"/>
      <c r="L11" s="247"/>
      <c r="M11" s="247"/>
      <c r="N11" s="247"/>
      <c r="O11" s="247"/>
      <c r="P11" s="247"/>
      <c r="Q11" s="247"/>
      <c r="R11" s="247"/>
    </row>
    <row r="12" spans="4:22" ht="32.1" customHeight="1" x14ac:dyDescent="0.2">
      <c r="D12" s="323" t="s">
        <v>329</v>
      </c>
      <c r="E12" s="323" t="s">
        <v>328</v>
      </c>
      <c r="F12" s="324" t="s">
        <v>186</v>
      </c>
      <c r="G12" s="324" t="s">
        <v>11</v>
      </c>
      <c r="H12" s="325">
        <v>20972</v>
      </c>
      <c r="I12" s="326">
        <v>50</v>
      </c>
      <c r="J12" s="328">
        <f>H12/15*I12</f>
        <v>69906.666666666672</v>
      </c>
      <c r="K12" s="325">
        <f>H12*2+J12</f>
        <v>111850.66666666667</v>
      </c>
      <c r="L12" s="325">
        <f>30*86.88</f>
        <v>2606.3999999999996</v>
      </c>
      <c r="M12" s="325">
        <f>K12-L12</f>
        <v>109244.26666666668</v>
      </c>
      <c r="N12" s="325">
        <v>29451.07</v>
      </c>
      <c r="O12" s="325">
        <f>T12*2</f>
        <v>8349.08</v>
      </c>
      <c r="P12" s="325">
        <f>N12-O12</f>
        <v>21101.989999999998</v>
      </c>
      <c r="Q12" s="325">
        <f>J12-P12</f>
        <v>48804.676666666674</v>
      </c>
      <c r="R12" s="16"/>
      <c r="T12" s="12">
        <v>4174.54</v>
      </c>
      <c r="U12" s="43"/>
      <c r="V12" s="44"/>
    </row>
    <row r="13" spans="4:22" ht="32.1" customHeight="1" x14ac:dyDescent="0.2">
      <c r="D13" s="323" t="s">
        <v>330</v>
      </c>
      <c r="E13" s="323" t="s">
        <v>328</v>
      </c>
      <c r="F13" s="324" t="s">
        <v>187</v>
      </c>
      <c r="G13" s="330" t="s">
        <v>188</v>
      </c>
      <c r="H13" s="325">
        <v>4791</v>
      </c>
      <c r="I13" s="326">
        <v>50</v>
      </c>
      <c r="J13" s="328">
        <f t="shared" ref="J13:J33" si="0">H13/15*I13</f>
        <v>15969.999999999998</v>
      </c>
      <c r="K13" s="325">
        <f t="shared" ref="K13:K33" si="1">H13*2+J13</f>
        <v>25552</v>
      </c>
      <c r="L13" s="325">
        <f>30*86.88</f>
        <v>2606.3999999999996</v>
      </c>
      <c r="M13" s="325">
        <f t="shared" ref="M13:M33" si="2">K13-L13</f>
        <v>22945.599999999999</v>
      </c>
      <c r="N13" s="325">
        <v>3607.72</v>
      </c>
      <c r="O13" s="325">
        <f t="shared" ref="O13:O33" si="3">T13*2</f>
        <v>854.46</v>
      </c>
      <c r="P13" s="325">
        <f t="shared" ref="P13:P33" si="4">N13-O13</f>
        <v>2753.2599999999998</v>
      </c>
      <c r="Q13" s="325">
        <f t="shared" ref="Q13:Q33" si="5">J13-P13</f>
        <v>13216.739999999998</v>
      </c>
      <c r="R13" s="16"/>
      <c r="T13" s="12">
        <v>427.23</v>
      </c>
      <c r="U13" s="43"/>
      <c r="V13" s="44"/>
    </row>
    <row r="14" spans="4:22" ht="32.1" customHeight="1" x14ac:dyDescent="0.2">
      <c r="D14" s="323" t="s">
        <v>331</v>
      </c>
      <c r="E14" s="323" t="s">
        <v>328</v>
      </c>
      <c r="F14" s="324" t="s">
        <v>201</v>
      </c>
      <c r="G14" s="324" t="s">
        <v>202</v>
      </c>
      <c r="H14" s="412">
        <v>7423</v>
      </c>
      <c r="I14" s="326">
        <v>50</v>
      </c>
      <c r="J14" s="328">
        <f t="shared" si="0"/>
        <v>24743.333333333332</v>
      </c>
      <c r="K14" s="325">
        <f t="shared" si="1"/>
        <v>39589.333333333328</v>
      </c>
      <c r="L14" s="325">
        <f>30*86.88</f>
        <v>2606.3999999999996</v>
      </c>
      <c r="M14" s="325">
        <f t="shared" si="2"/>
        <v>36982.933333333327</v>
      </c>
      <c r="N14" s="325">
        <v>6881.74</v>
      </c>
      <c r="O14" s="325">
        <f t="shared" si="3"/>
        <v>1894.66</v>
      </c>
      <c r="P14" s="325">
        <f t="shared" si="4"/>
        <v>4987.08</v>
      </c>
      <c r="Q14" s="325">
        <f t="shared" si="5"/>
        <v>19756.253333333334</v>
      </c>
      <c r="R14" s="16"/>
      <c r="T14" s="12">
        <v>947.33</v>
      </c>
      <c r="U14" s="43"/>
      <c r="V14" s="44"/>
    </row>
    <row r="15" spans="4:22" ht="32.1" customHeight="1" x14ac:dyDescent="0.25">
      <c r="D15" s="323"/>
      <c r="E15" s="323"/>
      <c r="F15" s="390" t="s">
        <v>143</v>
      </c>
      <c r="G15" s="413"/>
      <c r="H15" s="414"/>
      <c r="I15" s="326"/>
      <c r="J15" s="328">
        <f t="shared" si="0"/>
        <v>0</v>
      </c>
      <c r="K15" s="325"/>
      <c r="L15" s="325"/>
      <c r="M15" s="325"/>
      <c r="N15" s="325"/>
      <c r="O15" s="325"/>
      <c r="P15" s="325"/>
      <c r="Q15" s="325"/>
      <c r="R15" s="16"/>
      <c r="U15" s="43"/>
      <c r="V15" s="44"/>
    </row>
    <row r="16" spans="4:22" ht="32.1" customHeight="1" x14ac:dyDescent="0.2">
      <c r="D16" s="323" t="s">
        <v>332</v>
      </c>
      <c r="E16" s="323" t="s">
        <v>328</v>
      </c>
      <c r="F16" s="324" t="s">
        <v>199</v>
      </c>
      <c r="G16" s="324" t="s">
        <v>17</v>
      </c>
      <c r="H16" s="325">
        <v>9367</v>
      </c>
      <c r="I16" s="326">
        <v>50</v>
      </c>
      <c r="J16" s="328">
        <f t="shared" si="0"/>
        <v>31223.333333333336</v>
      </c>
      <c r="K16" s="325">
        <f t="shared" si="1"/>
        <v>49957.333333333336</v>
      </c>
      <c r="L16" s="325">
        <f>30*86.88</f>
        <v>2606.3999999999996</v>
      </c>
      <c r="M16" s="325">
        <f t="shared" si="2"/>
        <v>47350.933333333334</v>
      </c>
      <c r="N16" s="325">
        <v>9914.7099999999991</v>
      </c>
      <c r="O16" s="325">
        <f t="shared" si="3"/>
        <v>2725.14</v>
      </c>
      <c r="P16" s="325">
        <f t="shared" si="4"/>
        <v>7189.57</v>
      </c>
      <c r="Q16" s="325">
        <f t="shared" si="5"/>
        <v>24033.763333333336</v>
      </c>
      <c r="R16" s="16"/>
      <c r="T16" s="12">
        <v>1362.57</v>
      </c>
      <c r="U16" s="43"/>
      <c r="V16" s="44"/>
    </row>
    <row r="17" spans="4:22" ht="32.1" customHeight="1" x14ac:dyDescent="0.2">
      <c r="D17" s="323" t="s">
        <v>333</v>
      </c>
      <c r="E17" s="323" t="s">
        <v>328</v>
      </c>
      <c r="F17" s="324" t="s">
        <v>13</v>
      </c>
      <c r="G17" s="324" t="s">
        <v>14</v>
      </c>
      <c r="H17" s="325">
        <v>3758</v>
      </c>
      <c r="I17" s="326">
        <v>50</v>
      </c>
      <c r="J17" s="328">
        <f t="shared" si="0"/>
        <v>12526.666666666666</v>
      </c>
      <c r="K17" s="325">
        <f t="shared" si="1"/>
        <v>20042.666666666664</v>
      </c>
      <c r="L17" s="325">
        <f>30*86.88</f>
        <v>2606.3999999999996</v>
      </c>
      <c r="M17" s="325">
        <f t="shared" si="2"/>
        <v>17436.266666666663</v>
      </c>
      <c r="N17" s="325">
        <v>2430.9299999999998</v>
      </c>
      <c r="O17" s="325">
        <f t="shared" si="3"/>
        <v>575.08000000000004</v>
      </c>
      <c r="P17" s="325">
        <f t="shared" si="4"/>
        <v>1855.85</v>
      </c>
      <c r="Q17" s="325">
        <f t="shared" si="5"/>
        <v>10670.816666666666</v>
      </c>
      <c r="R17" s="16"/>
      <c r="T17" s="12">
        <v>287.54000000000002</v>
      </c>
      <c r="U17" s="43"/>
      <c r="V17" s="44"/>
    </row>
    <row r="18" spans="4:22" ht="32.1" customHeight="1" x14ac:dyDescent="0.25">
      <c r="D18" s="323"/>
      <c r="E18" s="323"/>
      <c r="F18" s="390" t="s">
        <v>98</v>
      </c>
      <c r="G18" s="324"/>
      <c r="H18" s="325"/>
      <c r="I18" s="326"/>
      <c r="J18" s="328">
        <f t="shared" si="0"/>
        <v>0</v>
      </c>
      <c r="K18" s="325"/>
      <c r="L18" s="325"/>
      <c r="M18" s="325"/>
      <c r="N18" s="325"/>
      <c r="O18" s="325"/>
      <c r="P18" s="325"/>
      <c r="Q18" s="325"/>
      <c r="R18" s="16"/>
      <c r="U18" s="43"/>
      <c r="V18" s="44"/>
    </row>
    <row r="19" spans="4:22" ht="32.1" customHeight="1" x14ac:dyDescent="0.2">
      <c r="D19" s="323" t="s">
        <v>334</v>
      </c>
      <c r="E19" s="323" t="s">
        <v>328</v>
      </c>
      <c r="F19" s="324" t="s">
        <v>54</v>
      </c>
      <c r="G19" s="324" t="s">
        <v>67</v>
      </c>
      <c r="H19" s="325">
        <v>3548</v>
      </c>
      <c r="I19" s="326">
        <v>50</v>
      </c>
      <c r="J19" s="328">
        <f t="shared" si="0"/>
        <v>11826.666666666666</v>
      </c>
      <c r="K19" s="325">
        <f t="shared" si="1"/>
        <v>18922.666666666664</v>
      </c>
      <c r="L19" s="325">
        <f>30*86.88</f>
        <v>2606.3999999999996</v>
      </c>
      <c r="M19" s="325">
        <f t="shared" si="2"/>
        <v>16316.266666666665</v>
      </c>
      <c r="N19" s="325">
        <v>2191.6999999999998</v>
      </c>
      <c r="O19" s="325">
        <f t="shared" si="3"/>
        <v>314.64</v>
      </c>
      <c r="P19" s="325">
        <f t="shared" si="4"/>
        <v>1877.06</v>
      </c>
      <c r="Q19" s="325">
        <f t="shared" si="5"/>
        <v>9949.6066666666666</v>
      </c>
      <c r="R19" s="16"/>
      <c r="T19" s="12">
        <v>157.32</v>
      </c>
      <c r="U19" s="43"/>
      <c r="V19" s="44"/>
    </row>
    <row r="20" spans="4:22" ht="32.1" customHeight="1" x14ac:dyDescent="0.25">
      <c r="D20" s="323"/>
      <c r="E20" s="323"/>
      <c r="F20" s="390" t="s">
        <v>19</v>
      </c>
      <c r="G20" s="324"/>
      <c r="H20" s="325"/>
      <c r="I20" s="326"/>
      <c r="J20" s="328">
        <f t="shared" si="0"/>
        <v>0</v>
      </c>
      <c r="K20" s="325"/>
      <c r="L20" s="325"/>
      <c r="M20" s="325"/>
      <c r="N20" s="325"/>
      <c r="O20" s="325"/>
      <c r="P20" s="325"/>
      <c r="Q20" s="325"/>
      <c r="R20" s="16"/>
      <c r="U20" s="43"/>
      <c r="V20" s="44"/>
    </row>
    <row r="21" spans="4:22" ht="32.1" customHeight="1" x14ac:dyDescent="0.2">
      <c r="D21" s="323" t="s">
        <v>335</v>
      </c>
      <c r="E21" s="323" t="s">
        <v>328</v>
      </c>
      <c r="F21" s="324" t="s">
        <v>141</v>
      </c>
      <c r="G21" s="324" t="s">
        <v>232</v>
      </c>
      <c r="H21" s="325">
        <v>2868</v>
      </c>
      <c r="I21" s="326">
        <v>50</v>
      </c>
      <c r="J21" s="328">
        <f t="shared" si="0"/>
        <v>9560</v>
      </c>
      <c r="K21" s="325">
        <f t="shared" si="1"/>
        <v>15296</v>
      </c>
      <c r="L21" s="325">
        <f>30*86.88</f>
        <v>2606.3999999999996</v>
      </c>
      <c r="M21" s="325">
        <f t="shared" si="2"/>
        <v>12689.6</v>
      </c>
      <c r="N21" s="325">
        <v>1417.04</v>
      </c>
      <c r="O21" s="325">
        <f t="shared" si="3"/>
        <v>90.66</v>
      </c>
      <c r="P21" s="325">
        <f t="shared" si="4"/>
        <v>1326.3799999999999</v>
      </c>
      <c r="Q21" s="325">
        <f t="shared" si="5"/>
        <v>8233.6200000000008</v>
      </c>
      <c r="R21" s="16"/>
      <c r="T21" s="12">
        <v>45.33</v>
      </c>
      <c r="U21" s="43"/>
      <c r="V21" s="44"/>
    </row>
    <row r="22" spans="4:22" ht="32.1" customHeight="1" x14ac:dyDescent="0.25">
      <c r="D22" s="323"/>
      <c r="E22" s="323"/>
      <c r="F22" s="390" t="s">
        <v>99</v>
      </c>
      <c r="G22" s="324"/>
      <c r="H22" s="325"/>
      <c r="I22" s="326"/>
      <c r="J22" s="328">
        <f t="shared" si="0"/>
        <v>0</v>
      </c>
      <c r="K22" s="325"/>
      <c r="L22" s="325"/>
      <c r="M22" s="325"/>
      <c r="N22" s="325"/>
      <c r="O22" s="325"/>
      <c r="P22" s="325"/>
      <c r="Q22" s="325"/>
      <c r="R22" s="16"/>
      <c r="U22" s="43"/>
      <c r="V22" s="44"/>
    </row>
    <row r="23" spans="4:22" ht="32.1" customHeight="1" x14ac:dyDescent="0.2">
      <c r="D23" s="323" t="s">
        <v>336</v>
      </c>
      <c r="E23" s="323" t="s">
        <v>328</v>
      </c>
      <c r="F23" s="324" t="s">
        <v>132</v>
      </c>
      <c r="G23" s="324" t="s">
        <v>100</v>
      </c>
      <c r="H23" s="325">
        <v>3758</v>
      </c>
      <c r="I23" s="326">
        <v>50</v>
      </c>
      <c r="J23" s="328">
        <f t="shared" si="0"/>
        <v>12526.666666666666</v>
      </c>
      <c r="K23" s="325">
        <f t="shared" si="1"/>
        <v>20042.666666666664</v>
      </c>
      <c r="L23" s="325">
        <f>30*86.88</f>
        <v>2606.3999999999996</v>
      </c>
      <c r="M23" s="325">
        <f t="shared" si="2"/>
        <v>17436.266666666663</v>
      </c>
      <c r="N23" s="325">
        <v>2430.9299999999998</v>
      </c>
      <c r="O23" s="325">
        <f t="shared" si="3"/>
        <v>575.08000000000004</v>
      </c>
      <c r="P23" s="325">
        <f t="shared" si="4"/>
        <v>1855.85</v>
      </c>
      <c r="Q23" s="325">
        <f t="shared" si="5"/>
        <v>10670.816666666666</v>
      </c>
      <c r="R23" s="16"/>
      <c r="T23" s="12">
        <v>287.54000000000002</v>
      </c>
      <c r="U23" s="43"/>
      <c r="V23" s="44"/>
    </row>
    <row r="24" spans="4:22" ht="32.1" customHeight="1" x14ac:dyDescent="0.25">
      <c r="D24" s="323"/>
      <c r="E24" s="323"/>
      <c r="F24" s="390" t="s">
        <v>91</v>
      </c>
      <c r="G24" s="324"/>
      <c r="H24" s="325"/>
      <c r="I24" s="326"/>
      <c r="J24" s="328">
        <f t="shared" si="0"/>
        <v>0</v>
      </c>
      <c r="K24" s="325"/>
      <c r="L24" s="325"/>
      <c r="M24" s="325"/>
      <c r="N24" s="325"/>
      <c r="O24" s="325"/>
      <c r="P24" s="325"/>
      <c r="Q24" s="325"/>
      <c r="R24" s="16"/>
      <c r="U24" s="43"/>
      <c r="V24" s="44"/>
    </row>
    <row r="25" spans="4:22" ht="32.1" customHeight="1" x14ac:dyDescent="0.2">
      <c r="D25" s="323" t="s">
        <v>338</v>
      </c>
      <c r="E25" s="323" t="s">
        <v>328</v>
      </c>
      <c r="F25" s="324" t="s">
        <v>145</v>
      </c>
      <c r="G25" s="324" t="s">
        <v>68</v>
      </c>
      <c r="H25" s="325">
        <v>3758</v>
      </c>
      <c r="I25" s="326">
        <v>50</v>
      </c>
      <c r="J25" s="328">
        <f t="shared" si="0"/>
        <v>12526.666666666666</v>
      </c>
      <c r="K25" s="325">
        <f t="shared" si="1"/>
        <v>20042.666666666664</v>
      </c>
      <c r="L25" s="325">
        <f>30*86.88</f>
        <v>2606.3999999999996</v>
      </c>
      <c r="M25" s="325">
        <f t="shared" si="2"/>
        <v>17436.266666666663</v>
      </c>
      <c r="N25" s="325">
        <v>2430.9299999999998</v>
      </c>
      <c r="O25" s="325">
        <f t="shared" si="3"/>
        <v>575.08000000000004</v>
      </c>
      <c r="P25" s="325">
        <f t="shared" si="4"/>
        <v>1855.85</v>
      </c>
      <c r="Q25" s="325">
        <f t="shared" si="5"/>
        <v>10670.816666666666</v>
      </c>
      <c r="R25" s="16"/>
      <c r="T25" s="12">
        <v>287.54000000000002</v>
      </c>
      <c r="U25" s="43"/>
      <c r="V25" s="44"/>
    </row>
    <row r="26" spans="4:22" ht="32.1" customHeight="1" x14ac:dyDescent="0.2">
      <c r="D26" s="323" t="s">
        <v>339</v>
      </c>
      <c r="E26" s="323" t="s">
        <v>328</v>
      </c>
      <c r="F26" s="331" t="s">
        <v>133</v>
      </c>
      <c r="G26" s="324" t="s">
        <v>134</v>
      </c>
      <c r="H26" s="100">
        <v>2284</v>
      </c>
      <c r="I26" s="326">
        <v>50</v>
      </c>
      <c r="J26" s="328">
        <f t="shared" si="0"/>
        <v>7613.3333333333339</v>
      </c>
      <c r="K26" s="325">
        <f t="shared" si="1"/>
        <v>12181.333333333334</v>
      </c>
      <c r="L26" s="325">
        <f>30*86.88</f>
        <v>2606.3999999999996</v>
      </c>
      <c r="M26" s="325">
        <f t="shared" si="2"/>
        <v>9574.9333333333343</v>
      </c>
      <c r="N26" s="325">
        <v>844.28</v>
      </c>
      <c r="O26" s="325">
        <f t="shared" si="3"/>
        <v>0</v>
      </c>
      <c r="P26" s="325">
        <f t="shared" si="4"/>
        <v>844.28</v>
      </c>
      <c r="Q26" s="325">
        <f t="shared" si="5"/>
        <v>6769.0533333333342</v>
      </c>
      <c r="R26" s="16"/>
      <c r="T26" s="12">
        <v>0</v>
      </c>
      <c r="U26" s="43"/>
      <c r="V26" s="44"/>
    </row>
    <row r="27" spans="4:22" ht="32.1" customHeight="1" x14ac:dyDescent="0.2">
      <c r="D27" s="323" t="s">
        <v>340</v>
      </c>
      <c r="E27" s="323" t="s">
        <v>328</v>
      </c>
      <c r="F27" s="331" t="s">
        <v>15</v>
      </c>
      <c r="G27" s="324" t="s">
        <v>16</v>
      </c>
      <c r="H27" s="325">
        <v>2141</v>
      </c>
      <c r="I27" s="326">
        <v>50</v>
      </c>
      <c r="J27" s="328">
        <f t="shared" si="0"/>
        <v>7136.6666666666661</v>
      </c>
      <c r="K27" s="325">
        <f t="shared" si="1"/>
        <v>11418.666666666666</v>
      </c>
      <c r="L27" s="325">
        <f>30*86.88</f>
        <v>2606.3999999999996</v>
      </c>
      <c r="M27" s="325">
        <f t="shared" si="2"/>
        <v>8812.2666666666664</v>
      </c>
      <c r="N27" s="325">
        <v>722.25</v>
      </c>
      <c r="O27" s="325">
        <f t="shared" si="3"/>
        <v>0</v>
      </c>
      <c r="P27" s="325">
        <f t="shared" si="4"/>
        <v>722.25</v>
      </c>
      <c r="Q27" s="325">
        <f t="shared" si="5"/>
        <v>6414.4166666666661</v>
      </c>
      <c r="R27" s="16"/>
      <c r="T27" s="12">
        <v>0</v>
      </c>
      <c r="U27" s="43"/>
      <c r="V27" s="44"/>
    </row>
    <row r="28" spans="4:22" ht="32.1" customHeight="1" x14ac:dyDescent="0.25">
      <c r="D28" s="323"/>
      <c r="E28" s="323"/>
      <c r="F28" s="390" t="s">
        <v>75</v>
      </c>
      <c r="G28" s="324"/>
      <c r="H28" s="325"/>
      <c r="I28" s="326"/>
      <c r="J28" s="328">
        <f t="shared" si="0"/>
        <v>0</v>
      </c>
      <c r="K28" s="325"/>
      <c r="L28" s="325"/>
      <c r="M28" s="325"/>
      <c r="N28" s="325"/>
      <c r="O28" s="325"/>
      <c r="P28" s="325"/>
      <c r="Q28" s="325"/>
      <c r="R28" s="16"/>
      <c r="U28" s="43"/>
      <c r="V28" s="44"/>
    </row>
    <row r="29" spans="4:22" ht="32.1" customHeight="1" x14ac:dyDescent="0.2">
      <c r="D29" s="323" t="s">
        <v>341</v>
      </c>
      <c r="E29" s="323" t="s">
        <v>328</v>
      </c>
      <c r="F29" s="324" t="s">
        <v>101</v>
      </c>
      <c r="G29" s="324" t="s">
        <v>21</v>
      </c>
      <c r="H29" s="325">
        <v>3444</v>
      </c>
      <c r="I29" s="326">
        <v>50</v>
      </c>
      <c r="J29" s="328">
        <f t="shared" si="0"/>
        <v>11480</v>
      </c>
      <c r="K29" s="325">
        <f t="shared" si="1"/>
        <v>18368</v>
      </c>
      <c r="L29" s="325">
        <f>30*86.88</f>
        <v>2606.3999999999996</v>
      </c>
      <c r="M29" s="325">
        <f t="shared" si="2"/>
        <v>15761.6</v>
      </c>
      <c r="N29" s="325">
        <v>2073.2199999999998</v>
      </c>
      <c r="O29" s="325">
        <f t="shared" si="3"/>
        <v>256.54000000000002</v>
      </c>
      <c r="P29" s="325">
        <f t="shared" si="4"/>
        <v>1816.6799999999998</v>
      </c>
      <c r="Q29" s="325">
        <f t="shared" si="5"/>
        <v>9663.32</v>
      </c>
      <c r="R29" s="16"/>
      <c r="T29" s="12">
        <v>128.27000000000001</v>
      </c>
      <c r="U29" s="43"/>
      <c r="V29" s="44"/>
    </row>
    <row r="30" spans="4:22" ht="32.1" customHeight="1" x14ac:dyDescent="0.25">
      <c r="D30" s="323"/>
      <c r="E30" s="323"/>
      <c r="F30" s="390" t="s">
        <v>22</v>
      </c>
      <c r="G30" s="324"/>
      <c r="H30" s="325"/>
      <c r="I30" s="326"/>
      <c r="J30" s="328"/>
      <c r="K30" s="325"/>
      <c r="L30" s="325"/>
      <c r="M30" s="325"/>
      <c r="N30" s="325"/>
      <c r="O30" s="325"/>
      <c r="P30" s="325"/>
      <c r="Q30" s="325"/>
      <c r="R30" s="16"/>
      <c r="U30" s="43"/>
      <c r="V30" s="44"/>
    </row>
    <row r="31" spans="4:22" ht="32.1" customHeight="1" x14ac:dyDescent="0.2">
      <c r="D31" s="323" t="s">
        <v>342</v>
      </c>
      <c r="E31" s="323" t="s">
        <v>328</v>
      </c>
      <c r="F31" s="331" t="s">
        <v>20</v>
      </c>
      <c r="G31" s="396" t="s">
        <v>76</v>
      </c>
      <c r="H31" s="325">
        <v>4215</v>
      </c>
      <c r="I31" s="327">
        <v>44.79</v>
      </c>
      <c r="J31" s="328">
        <f t="shared" si="0"/>
        <v>12585.99</v>
      </c>
      <c r="K31" s="325">
        <f t="shared" si="1"/>
        <v>21015.989999999998</v>
      </c>
      <c r="L31" s="325">
        <f>30*86.88</f>
        <v>2606.3999999999996</v>
      </c>
      <c r="M31" s="325">
        <f t="shared" si="2"/>
        <v>18409.589999999997</v>
      </c>
      <c r="N31" s="325">
        <v>2638.83</v>
      </c>
      <c r="O31" s="325">
        <f t="shared" si="3"/>
        <v>674.52</v>
      </c>
      <c r="P31" s="325">
        <f t="shared" si="4"/>
        <v>1964.31</v>
      </c>
      <c r="Q31" s="325">
        <f t="shared" si="5"/>
        <v>10621.68</v>
      </c>
      <c r="R31" s="16"/>
      <c r="T31" s="12">
        <v>337.26</v>
      </c>
      <c r="U31" s="43"/>
      <c r="V31" s="44"/>
    </row>
    <row r="32" spans="4:22" ht="32.1" customHeight="1" x14ac:dyDescent="0.25">
      <c r="D32" s="323"/>
      <c r="E32" s="323"/>
      <c r="F32" s="390" t="s">
        <v>259</v>
      </c>
      <c r="G32" s="324"/>
      <c r="H32" s="325"/>
      <c r="I32" s="326"/>
      <c r="J32" s="328"/>
      <c r="K32" s="325"/>
      <c r="L32" s="325"/>
      <c r="M32" s="325"/>
      <c r="N32" s="325"/>
      <c r="O32" s="325"/>
      <c r="P32" s="325"/>
      <c r="Q32" s="325"/>
      <c r="R32" s="16"/>
      <c r="U32" s="43"/>
      <c r="V32" s="44"/>
    </row>
    <row r="33" spans="2:22" ht="43.5" customHeight="1" x14ac:dyDescent="0.2">
      <c r="D33" s="323" t="s">
        <v>343</v>
      </c>
      <c r="E33" s="323" t="s">
        <v>328</v>
      </c>
      <c r="F33" s="324" t="s">
        <v>77</v>
      </c>
      <c r="G33" s="330" t="s">
        <v>260</v>
      </c>
      <c r="H33" s="325">
        <v>3758</v>
      </c>
      <c r="I33" s="326">
        <v>50</v>
      </c>
      <c r="J33" s="328">
        <f t="shared" si="0"/>
        <v>12526.666666666666</v>
      </c>
      <c r="K33" s="325">
        <f t="shared" si="1"/>
        <v>20042.666666666664</v>
      </c>
      <c r="L33" s="325">
        <f>30*86.88</f>
        <v>2606.3999999999996</v>
      </c>
      <c r="M33" s="325">
        <f t="shared" si="2"/>
        <v>17436.266666666663</v>
      </c>
      <c r="N33" s="325">
        <v>2430.9299999999998</v>
      </c>
      <c r="O33" s="325">
        <f t="shared" si="3"/>
        <v>575.08000000000004</v>
      </c>
      <c r="P33" s="325">
        <f t="shared" si="4"/>
        <v>1855.85</v>
      </c>
      <c r="Q33" s="325">
        <f t="shared" si="5"/>
        <v>10670.816666666666</v>
      </c>
      <c r="R33" s="16"/>
      <c r="T33" s="12">
        <v>287.54000000000002</v>
      </c>
      <c r="U33" s="43"/>
      <c r="V33" s="44"/>
    </row>
    <row r="34" spans="2:22" ht="24.95" customHeight="1" thickBot="1" x14ac:dyDescent="0.25">
      <c r="D34" s="303"/>
      <c r="E34" s="304"/>
      <c r="F34" s="305"/>
      <c r="G34" s="305"/>
      <c r="H34" s="309">
        <f>SUM(H11:H33)</f>
        <v>76085</v>
      </c>
      <c r="I34" s="309">
        <f>SUM(I12:I33)</f>
        <v>694.79</v>
      </c>
      <c r="J34" s="309">
        <f t="shared" ref="J34:Q34" si="6">SUM(J11:J33)</f>
        <v>252152.65666666662</v>
      </c>
      <c r="K34" s="309">
        <f t="shared" si="6"/>
        <v>404322.65666666673</v>
      </c>
      <c r="L34" s="309">
        <f t="shared" si="6"/>
        <v>36489.600000000006</v>
      </c>
      <c r="M34" s="309">
        <f t="shared" si="6"/>
        <v>367833.05666666658</v>
      </c>
      <c r="N34" s="309">
        <f t="shared" si="6"/>
        <v>69466.279999999984</v>
      </c>
      <c r="O34" s="309">
        <f t="shared" si="6"/>
        <v>17460.02</v>
      </c>
      <c r="P34" s="309">
        <f t="shared" si="6"/>
        <v>52006.25999999998</v>
      </c>
      <c r="Q34" s="309">
        <f t="shared" si="6"/>
        <v>200146.39666666667</v>
      </c>
      <c r="R34" s="61"/>
      <c r="U34" s="43"/>
      <c r="V34" s="44"/>
    </row>
    <row r="35" spans="2:22" ht="21.95" customHeight="1" thickTop="1" x14ac:dyDescent="0.25">
      <c r="B35" s="31"/>
      <c r="C35" s="31"/>
      <c r="D35" s="475" t="s">
        <v>10</v>
      </c>
      <c r="E35" s="475"/>
      <c r="F35" s="475"/>
      <c r="G35" s="475"/>
      <c r="H35" s="475"/>
      <c r="I35" s="475"/>
      <c r="J35" s="475"/>
      <c r="K35" s="475"/>
      <c r="L35" s="475"/>
      <c r="M35" s="475"/>
      <c r="N35" s="475"/>
      <c r="O35" s="475"/>
      <c r="P35" s="475"/>
      <c r="Q35" s="475"/>
      <c r="R35" s="475"/>
      <c r="U35" s="43"/>
      <c r="V35" s="44"/>
    </row>
    <row r="36" spans="2:22" ht="21.95" customHeight="1" x14ac:dyDescent="0.25">
      <c r="B36" s="31"/>
      <c r="C36" s="31"/>
      <c r="D36" s="475" t="s">
        <v>160</v>
      </c>
      <c r="E36" s="475"/>
      <c r="F36" s="475"/>
      <c r="G36" s="475"/>
      <c r="H36" s="475"/>
      <c r="I36" s="475"/>
      <c r="J36" s="475"/>
      <c r="K36" s="475"/>
      <c r="L36" s="475"/>
      <c r="M36" s="475"/>
      <c r="N36" s="475"/>
      <c r="O36" s="475"/>
      <c r="P36" s="475"/>
      <c r="Q36" s="475"/>
      <c r="R36" s="475"/>
      <c r="U36" s="43"/>
      <c r="V36" s="44"/>
    </row>
    <row r="37" spans="2:22" ht="21.95" customHeight="1" x14ac:dyDescent="0.25">
      <c r="B37" s="31"/>
      <c r="C37" s="31"/>
      <c r="D37" s="475" t="str">
        <f>D5</f>
        <v>NOMINA AGUINALDO EJERCICIO FISCAL 2020</v>
      </c>
      <c r="E37" s="475"/>
      <c r="F37" s="475"/>
      <c r="G37" s="475"/>
      <c r="H37" s="475"/>
      <c r="I37" s="475"/>
      <c r="J37" s="475"/>
      <c r="K37" s="475"/>
      <c r="L37" s="475"/>
      <c r="M37" s="475"/>
      <c r="N37" s="475"/>
      <c r="O37" s="475"/>
      <c r="P37" s="475"/>
      <c r="Q37" s="475"/>
      <c r="R37" s="475"/>
      <c r="U37" s="43"/>
      <c r="V37" s="44"/>
    </row>
    <row r="38" spans="2:22" ht="21.95" customHeight="1" x14ac:dyDescent="0.25">
      <c r="B38" s="31"/>
      <c r="C38" s="31"/>
      <c r="D38" s="475" t="s">
        <v>148</v>
      </c>
      <c r="E38" s="475"/>
      <c r="F38" s="475"/>
      <c r="G38" s="475"/>
      <c r="H38" s="475"/>
      <c r="I38" s="475"/>
      <c r="J38" s="475"/>
      <c r="K38" s="475"/>
      <c r="L38" s="475"/>
      <c r="M38" s="475"/>
      <c r="N38" s="475"/>
      <c r="O38" s="475"/>
      <c r="P38" s="475"/>
      <c r="Q38" s="475"/>
      <c r="R38" s="475"/>
      <c r="U38" s="43"/>
      <c r="V38" s="44"/>
    </row>
    <row r="39" spans="2:22" ht="18.75" customHeight="1" x14ac:dyDescent="0.2">
      <c r="B39" s="31"/>
      <c r="C39" s="31"/>
      <c r="D39" s="237"/>
      <c r="E39" s="237" t="s">
        <v>316</v>
      </c>
      <c r="F39" s="238"/>
      <c r="G39" s="238"/>
      <c r="H39" s="239"/>
      <c r="I39" s="482"/>
      <c r="J39" s="483"/>
      <c r="K39" s="482"/>
      <c r="L39" s="484"/>
      <c r="M39" s="484"/>
      <c r="N39" s="484"/>
      <c r="O39" s="484"/>
      <c r="P39" s="484"/>
      <c r="Q39" s="484"/>
      <c r="R39" s="75"/>
      <c r="U39" s="43"/>
      <c r="V39" s="44"/>
    </row>
    <row r="40" spans="2:22" ht="12" customHeight="1" x14ac:dyDescent="0.2">
      <c r="B40" s="31"/>
      <c r="C40" s="31"/>
      <c r="D40" s="240" t="s">
        <v>2</v>
      </c>
      <c r="E40" s="240" t="s">
        <v>317</v>
      </c>
      <c r="F40" s="241"/>
      <c r="G40" s="241"/>
      <c r="H40" s="69" t="s">
        <v>1</v>
      </c>
      <c r="I40" s="70" t="s">
        <v>161</v>
      </c>
      <c r="J40" s="70"/>
      <c r="K40" s="70" t="s">
        <v>150</v>
      </c>
      <c r="L40" s="70" t="s">
        <v>493</v>
      </c>
      <c r="M40" s="70" t="s">
        <v>492</v>
      </c>
      <c r="N40" s="70" t="s">
        <v>497</v>
      </c>
      <c r="O40" s="70" t="s">
        <v>496</v>
      </c>
      <c r="P40" s="70" t="s">
        <v>496</v>
      </c>
      <c r="Q40" s="70" t="s">
        <v>491</v>
      </c>
      <c r="R40" s="241" t="s">
        <v>156</v>
      </c>
      <c r="U40" s="43"/>
      <c r="V40" s="44"/>
    </row>
    <row r="41" spans="2:22" ht="18.75" customHeight="1" x14ac:dyDescent="0.2">
      <c r="B41" s="31"/>
      <c r="C41" s="31"/>
      <c r="D41" s="243"/>
      <c r="E41" s="240"/>
      <c r="F41" s="75"/>
      <c r="G41" s="75" t="s">
        <v>8</v>
      </c>
      <c r="H41" s="66" t="s">
        <v>152</v>
      </c>
      <c r="I41" s="69" t="s">
        <v>491</v>
      </c>
      <c r="J41" s="70" t="s">
        <v>147</v>
      </c>
      <c r="K41" s="69" t="s">
        <v>492</v>
      </c>
      <c r="L41" s="69" t="s">
        <v>494</v>
      </c>
      <c r="M41" s="69" t="s">
        <v>495</v>
      </c>
      <c r="N41" s="69" t="s">
        <v>150</v>
      </c>
      <c r="O41" s="69" t="s">
        <v>498</v>
      </c>
      <c r="P41" s="69" t="s">
        <v>491</v>
      </c>
      <c r="Q41" s="69" t="s">
        <v>499</v>
      </c>
      <c r="R41" s="241"/>
      <c r="U41" s="43"/>
      <c r="V41" s="44"/>
    </row>
    <row r="42" spans="2:22" ht="14.25" customHeight="1" x14ac:dyDescent="0.2">
      <c r="B42" s="31"/>
      <c r="C42" s="31"/>
      <c r="D42" s="243"/>
      <c r="E42" s="240"/>
      <c r="F42" s="76" t="s">
        <v>12</v>
      </c>
      <c r="G42" s="76" t="s">
        <v>7</v>
      </c>
      <c r="H42" s="76"/>
      <c r="I42" s="76"/>
      <c r="J42" s="245"/>
      <c r="K42" s="76"/>
      <c r="L42" s="76"/>
      <c r="M42" s="76"/>
      <c r="N42" s="76"/>
      <c r="O42" s="76"/>
      <c r="P42" s="76"/>
      <c r="Q42" s="76"/>
      <c r="R42" s="76"/>
      <c r="U42" s="43"/>
      <c r="V42" s="44"/>
    </row>
    <row r="43" spans="2:22" ht="14.25" customHeight="1" x14ac:dyDescent="0.2">
      <c r="B43" s="31"/>
      <c r="C43" s="31"/>
      <c r="D43" s="243"/>
      <c r="E43" s="240"/>
      <c r="F43" s="241"/>
      <c r="G43" s="241"/>
      <c r="H43" s="241"/>
      <c r="I43" s="241"/>
      <c r="J43" s="242"/>
      <c r="K43" s="241"/>
      <c r="L43" s="241"/>
      <c r="M43" s="241"/>
      <c r="N43" s="241"/>
      <c r="O43" s="241"/>
      <c r="P43" s="241"/>
      <c r="Q43" s="241"/>
      <c r="R43" s="241"/>
      <c r="T43" s="75" t="s">
        <v>154</v>
      </c>
      <c r="U43" s="43"/>
      <c r="V43" s="44"/>
    </row>
    <row r="44" spans="2:22" ht="36.950000000000003" customHeight="1" x14ac:dyDescent="0.25">
      <c r="B44" s="31"/>
      <c r="C44" s="31"/>
      <c r="D44" s="415"/>
      <c r="E44" s="415"/>
      <c r="F44" s="416" t="s">
        <v>212</v>
      </c>
      <c r="G44" s="416"/>
      <c r="H44" s="416"/>
      <c r="I44" s="416"/>
      <c r="J44" s="417"/>
      <c r="K44" s="416"/>
      <c r="L44" s="416"/>
      <c r="M44" s="416"/>
      <c r="N44" s="416"/>
      <c r="O44" s="416"/>
      <c r="P44" s="416"/>
      <c r="Q44" s="416"/>
      <c r="R44" s="247"/>
      <c r="U44" s="43"/>
      <c r="V44" s="44"/>
    </row>
    <row r="45" spans="2:22" ht="36.75" hidden="1" customHeight="1" x14ac:dyDescent="0.2">
      <c r="B45" s="31"/>
      <c r="C45" s="31"/>
      <c r="D45" s="418"/>
      <c r="E45" s="418"/>
      <c r="F45" s="419"/>
      <c r="G45" s="420"/>
      <c r="H45" s="348"/>
      <c r="I45" s="325"/>
      <c r="J45" s="328"/>
      <c r="K45" s="325"/>
      <c r="L45" s="325"/>
      <c r="M45" s="325"/>
      <c r="N45" s="325"/>
      <c r="O45" s="325"/>
      <c r="P45" s="101"/>
      <c r="Q45" s="325"/>
      <c r="R45" s="247"/>
      <c r="U45" s="43"/>
      <c r="V45" s="44"/>
    </row>
    <row r="46" spans="2:22" ht="44.25" customHeight="1" x14ac:dyDescent="0.2">
      <c r="D46" s="323" t="s">
        <v>344</v>
      </c>
      <c r="E46" s="323" t="s">
        <v>328</v>
      </c>
      <c r="F46" s="421" t="s">
        <v>128</v>
      </c>
      <c r="G46" s="422" t="s">
        <v>129</v>
      </c>
      <c r="H46" s="100">
        <v>3548</v>
      </c>
      <c r="I46" s="326">
        <v>50</v>
      </c>
      <c r="J46" s="328">
        <f>H46/15*I46</f>
        <v>11826.666666666666</v>
      </c>
      <c r="K46" s="325">
        <f t="shared" ref="K46:K57" si="7">H46*2+J46</f>
        <v>18922.666666666664</v>
      </c>
      <c r="L46" s="325">
        <f>30*86.88</f>
        <v>2606.3999999999996</v>
      </c>
      <c r="M46" s="325">
        <f t="shared" ref="M46" si="8">K46-L46</f>
        <v>16316.266666666665</v>
      </c>
      <c r="N46" s="325">
        <v>2191.6999999999998</v>
      </c>
      <c r="O46" s="325">
        <f>T46*2</f>
        <v>314.64</v>
      </c>
      <c r="P46" s="325">
        <f>N46-O46</f>
        <v>1877.06</v>
      </c>
      <c r="Q46" s="325">
        <f>J46-P46</f>
        <v>9949.6066666666666</v>
      </c>
      <c r="R46" s="16"/>
      <c r="T46" s="16">
        <v>157.32</v>
      </c>
      <c r="U46" s="43"/>
      <c r="V46" s="44"/>
    </row>
    <row r="47" spans="2:22" ht="36.950000000000003" customHeight="1" x14ac:dyDescent="0.25">
      <c r="D47" s="323"/>
      <c r="E47" s="323"/>
      <c r="F47" s="390" t="s">
        <v>23</v>
      </c>
      <c r="G47" s="324"/>
      <c r="H47" s="325"/>
      <c r="I47" s="326"/>
      <c r="J47" s="328"/>
      <c r="K47" s="325"/>
      <c r="L47" s="325"/>
      <c r="M47" s="325"/>
      <c r="N47" s="325"/>
      <c r="O47" s="325"/>
      <c r="P47" s="325"/>
      <c r="Q47" s="325"/>
      <c r="R47" s="16"/>
      <c r="T47" s="16"/>
      <c r="U47" s="43"/>
      <c r="V47" s="44"/>
    </row>
    <row r="48" spans="2:22" ht="36.950000000000003" customHeight="1" x14ac:dyDescent="0.2">
      <c r="D48" s="323" t="s">
        <v>345</v>
      </c>
      <c r="E48" s="323" t="s">
        <v>328</v>
      </c>
      <c r="F48" s="324" t="s">
        <v>203</v>
      </c>
      <c r="G48" s="324" t="s">
        <v>24</v>
      </c>
      <c r="H48" s="325">
        <v>13901</v>
      </c>
      <c r="I48" s="326">
        <v>50</v>
      </c>
      <c r="J48" s="328">
        <f t="shared" ref="J48:J57" si="9">H48/15*I48</f>
        <v>46336.666666666664</v>
      </c>
      <c r="K48" s="325">
        <f t="shared" si="7"/>
        <v>74138.666666666657</v>
      </c>
      <c r="L48" s="325">
        <f>30*86.88</f>
        <v>2606.3999999999996</v>
      </c>
      <c r="M48" s="325">
        <f t="shared" ref="M48:M51" si="10">K48-L48</f>
        <v>71532.266666666663</v>
      </c>
      <c r="N48" s="325">
        <v>17169.11</v>
      </c>
      <c r="O48" s="325">
        <f t="shared" ref="O48:O57" si="11">T48*2</f>
        <v>4746.28</v>
      </c>
      <c r="P48" s="325">
        <f t="shared" ref="P48:P57" si="12">N48-O48</f>
        <v>12422.830000000002</v>
      </c>
      <c r="Q48" s="325">
        <f t="shared" ref="Q48:Q57" si="13">J48-P48</f>
        <v>33913.836666666662</v>
      </c>
      <c r="R48" s="16"/>
      <c r="T48" s="16">
        <v>2373.14</v>
      </c>
      <c r="U48" s="43"/>
      <c r="V48" s="44"/>
    </row>
    <row r="49" spans="2:22" ht="36.950000000000003" customHeight="1" x14ac:dyDescent="0.2">
      <c r="D49" s="323" t="s">
        <v>346</v>
      </c>
      <c r="E49" s="323" t="s">
        <v>328</v>
      </c>
      <c r="F49" s="324" t="s">
        <v>25</v>
      </c>
      <c r="G49" s="324" t="s">
        <v>14</v>
      </c>
      <c r="H49" s="325">
        <v>4160</v>
      </c>
      <c r="I49" s="326">
        <v>50</v>
      </c>
      <c r="J49" s="328">
        <f t="shared" si="9"/>
        <v>13866.666666666666</v>
      </c>
      <c r="K49" s="325">
        <f t="shared" si="7"/>
        <v>22186.666666666664</v>
      </c>
      <c r="L49" s="325">
        <f>30*86.88</f>
        <v>2606.3999999999996</v>
      </c>
      <c r="M49" s="325">
        <f t="shared" si="10"/>
        <v>19580.266666666663</v>
      </c>
      <c r="N49" s="325">
        <v>2888.89</v>
      </c>
      <c r="O49" s="325">
        <f t="shared" si="11"/>
        <v>662.56</v>
      </c>
      <c r="P49" s="325">
        <f t="shared" si="12"/>
        <v>2226.33</v>
      </c>
      <c r="Q49" s="325">
        <f t="shared" si="13"/>
        <v>11640.336666666666</v>
      </c>
      <c r="R49" s="16"/>
      <c r="T49" s="16">
        <v>331.28</v>
      </c>
      <c r="U49" s="43"/>
      <c r="V49" s="44"/>
    </row>
    <row r="50" spans="2:22" ht="36.950000000000003" customHeight="1" x14ac:dyDescent="0.2">
      <c r="D50" s="323" t="s">
        <v>347</v>
      </c>
      <c r="E50" s="323" t="s">
        <v>337</v>
      </c>
      <c r="F50" s="324" t="s">
        <v>102</v>
      </c>
      <c r="G50" s="324" t="s">
        <v>14</v>
      </c>
      <c r="H50" s="100">
        <v>4160</v>
      </c>
      <c r="I50" s="326">
        <v>50</v>
      </c>
      <c r="J50" s="328">
        <f t="shared" si="9"/>
        <v>13866.666666666666</v>
      </c>
      <c r="K50" s="325">
        <f t="shared" si="7"/>
        <v>22186.666666666664</v>
      </c>
      <c r="L50" s="325">
        <f>30*86.88</f>
        <v>2606.3999999999996</v>
      </c>
      <c r="M50" s="325">
        <f t="shared" si="10"/>
        <v>19580.266666666663</v>
      </c>
      <c r="N50" s="325">
        <v>2888.89</v>
      </c>
      <c r="O50" s="325">
        <f t="shared" si="11"/>
        <v>662.56</v>
      </c>
      <c r="P50" s="325">
        <f t="shared" si="12"/>
        <v>2226.33</v>
      </c>
      <c r="Q50" s="325">
        <f t="shared" si="13"/>
        <v>11640.336666666666</v>
      </c>
      <c r="R50" s="16"/>
      <c r="T50" s="16">
        <v>331.28</v>
      </c>
      <c r="U50" s="43"/>
      <c r="V50" s="44"/>
    </row>
    <row r="51" spans="2:22" ht="36.950000000000003" customHeight="1" x14ac:dyDescent="0.2">
      <c r="D51" s="323" t="s">
        <v>348</v>
      </c>
      <c r="E51" s="323" t="s">
        <v>328</v>
      </c>
      <c r="F51" s="324" t="s">
        <v>26</v>
      </c>
      <c r="G51" s="324" t="s">
        <v>14</v>
      </c>
      <c r="H51" s="325">
        <v>4160</v>
      </c>
      <c r="I51" s="326">
        <v>50</v>
      </c>
      <c r="J51" s="328">
        <f t="shared" si="9"/>
        <v>13866.666666666666</v>
      </c>
      <c r="K51" s="325">
        <f t="shared" si="7"/>
        <v>22186.666666666664</v>
      </c>
      <c r="L51" s="325">
        <f>30*86.88</f>
        <v>2606.3999999999996</v>
      </c>
      <c r="M51" s="325">
        <f t="shared" si="10"/>
        <v>19580.266666666663</v>
      </c>
      <c r="N51" s="325">
        <v>2888.89</v>
      </c>
      <c r="O51" s="325">
        <f t="shared" si="11"/>
        <v>662.56</v>
      </c>
      <c r="P51" s="325">
        <f t="shared" si="12"/>
        <v>2226.33</v>
      </c>
      <c r="Q51" s="325">
        <f t="shared" si="13"/>
        <v>11640.336666666666</v>
      </c>
      <c r="R51" s="16"/>
      <c r="T51" s="16">
        <v>331.28</v>
      </c>
      <c r="U51" s="43"/>
      <c r="V51" s="44"/>
    </row>
    <row r="52" spans="2:22" ht="36.950000000000003" customHeight="1" x14ac:dyDescent="0.25">
      <c r="D52" s="323"/>
      <c r="E52" s="323"/>
      <c r="F52" s="390" t="s">
        <v>88</v>
      </c>
      <c r="G52" s="324"/>
      <c r="H52" s="325"/>
      <c r="I52" s="326"/>
      <c r="J52" s="328"/>
      <c r="K52" s="325"/>
      <c r="L52" s="325"/>
      <c r="M52" s="325"/>
      <c r="N52" s="325"/>
      <c r="O52" s="325"/>
      <c r="P52" s="325"/>
      <c r="Q52" s="325"/>
      <c r="R52" s="16"/>
      <c r="T52" s="16"/>
      <c r="U52" s="43"/>
      <c r="V52" s="44"/>
    </row>
    <row r="53" spans="2:22" ht="43.5" customHeight="1" x14ac:dyDescent="0.2">
      <c r="D53" s="323" t="s">
        <v>349</v>
      </c>
      <c r="E53" s="323" t="s">
        <v>328</v>
      </c>
      <c r="F53" s="324" t="s">
        <v>55</v>
      </c>
      <c r="G53" s="330" t="s">
        <v>204</v>
      </c>
      <c r="H53" s="325">
        <v>3758</v>
      </c>
      <c r="I53" s="326">
        <v>50</v>
      </c>
      <c r="J53" s="328">
        <f t="shared" si="9"/>
        <v>12526.666666666666</v>
      </c>
      <c r="K53" s="325">
        <f t="shared" si="7"/>
        <v>20042.666666666664</v>
      </c>
      <c r="L53" s="325">
        <f>30*86.88</f>
        <v>2606.3999999999996</v>
      </c>
      <c r="M53" s="325">
        <f t="shared" ref="M53" si="14">K53-L53</f>
        <v>17436.266666666663</v>
      </c>
      <c r="N53" s="325">
        <v>2430.9299999999998</v>
      </c>
      <c r="O53" s="325">
        <f t="shared" si="11"/>
        <v>575.08000000000004</v>
      </c>
      <c r="P53" s="325">
        <f t="shared" si="12"/>
        <v>1855.85</v>
      </c>
      <c r="Q53" s="325">
        <f t="shared" si="13"/>
        <v>10670.816666666666</v>
      </c>
      <c r="R53" s="16"/>
      <c r="T53" s="16">
        <v>287.54000000000002</v>
      </c>
      <c r="U53" s="43"/>
      <c r="V53" s="44"/>
    </row>
    <row r="54" spans="2:22" ht="36.950000000000003" customHeight="1" x14ac:dyDescent="0.25">
      <c r="D54" s="323"/>
      <c r="E54" s="323"/>
      <c r="F54" s="390" t="s">
        <v>27</v>
      </c>
      <c r="G54" s="324"/>
      <c r="H54" s="325"/>
      <c r="I54" s="326"/>
      <c r="J54" s="328"/>
      <c r="K54" s="325"/>
      <c r="L54" s="325"/>
      <c r="M54" s="325"/>
      <c r="N54" s="325"/>
      <c r="O54" s="325"/>
      <c r="P54" s="325"/>
      <c r="Q54" s="325"/>
      <c r="R54" s="16"/>
      <c r="T54" s="16"/>
      <c r="U54" s="43"/>
      <c r="V54" s="44"/>
    </row>
    <row r="55" spans="2:22" ht="36.950000000000003" customHeight="1" x14ac:dyDescent="0.2">
      <c r="D55" s="323" t="s">
        <v>350</v>
      </c>
      <c r="E55" s="323" t="s">
        <v>328</v>
      </c>
      <c r="F55" s="324" t="s">
        <v>164</v>
      </c>
      <c r="G55" s="324" t="s">
        <v>28</v>
      </c>
      <c r="H55" s="325">
        <v>8206</v>
      </c>
      <c r="I55" s="326">
        <v>50</v>
      </c>
      <c r="J55" s="328">
        <f t="shared" si="9"/>
        <v>27353.333333333336</v>
      </c>
      <c r="K55" s="325">
        <f t="shared" si="7"/>
        <v>43765.333333333336</v>
      </c>
      <c r="L55" s="325">
        <f>30*86.88</f>
        <v>2606.3999999999996</v>
      </c>
      <c r="M55" s="325">
        <f t="shared" ref="M55:M57" si="15">K55-L55</f>
        <v>41158.933333333334</v>
      </c>
      <c r="N55" s="325">
        <v>8057.11</v>
      </c>
      <c r="O55" s="325">
        <f t="shared" si="11"/>
        <v>2229.16</v>
      </c>
      <c r="P55" s="325">
        <f t="shared" si="12"/>
        <v>5827.95</v>
      </c>
      <c r="Q55" s="325">
        <f t="shared" si="13"/>
        <v>21525.383333333335</v>
      </c>
      <c r="R55" s="16"/>
      <c r="T55" s="16">
        <v>1114.58</v>
      </c>
      <c r="U55" s="43"/>
      <c r="V55" s="44"/>
    </row>
    <row r="56" spans="2:22" ht="36.950000000000003" customHeight="1" x14ac:dyDescent="0.2">
      <c r="D56" s="323" t="s">
        <v>351</v>
      </c>
      <c r="E56" s="323" t="s">
        <v>328</v>
      </c>
      <c r="F56" s="324" t="s">
        <v>78</v>
      </c>
      <c r="G56" s="324" t="s">
        <v>69</v>
      </c>
      <c r="H56" s="325">
        <v>4516</v>
      </c>
      <c r="I56" s="326">
        <v>50</v>
      </c>
      <c r="J56" s="328">
        <f t="shared" si="9"/>
        <v>15053.333333333334</v>
      </c>
      <c r="K56" s="325">
        <f t="shared" si="7"/>
        <v>24085.333333333336</v>
      </c>
      <c r="L56" s="325">
        <f>30*86.88</f>
        <v>2606.3999999999996</v>
      </c>
      <c r="M56" s="325">
        <f t="shared" si="15"/>
        <v>21478.933333333334</v>
      </c>
      <c r="N56" s="325">
        <v>3294.44</v>
      </c>
      <c r="O56" s="325">
        <f t="shared" si="11"/>
        <v>766.46</v>
      </c>
      <c r="P56" s="325">
        <f t="shared" si="12"/>
        <v>2527.98</v>
      </c>
      <c r="Q56" s="325">
        <f t="shared" si="13"/>
        <v>12525.353333333334</v>
      </c>
      <c r="R56" s="16"/>
      <c r="T56" s="16">
        <v>383.23</v>
      </c>
      <c r="U56" s="43"/>
      <c r="V56" s="44"/>
    </row>
    <row r="57" spans="2:22" ht="36.950000000000003" customHeight="1" x14ac:dyDescent="0.2">
      <c r="D57" s="323" t="s">
        <v>352</v>
      </c>
      <c r="E57" s="323" t="s">
        <v>328</v>
      </c>
      <c r="F57" s="324" t="s">
        <v>197</v>
      </c>
      <c r="G57" s="324" t="s">
        <v>69</v>
      </c>
      <c r="H57" s="325">
        <v>6016</v>
      </c>
      <c r="I57" s="326">
        <v>50</v>
      </c>
      <c r="J57" s="328">
        <f t="shared" si="9"/>
        <v>20053.333333333332</v>
      </c>
      <c r="K57" s="325">
        <f t="shared" si="7"/>
        <v>32085.333333333332</v>
      </c>
      <c r="L57" s="325">
        <f>30*86.88</f>
        <v>2606.3999999999996</v>
      </c>
      <c r="M57" s="325">
        <f t="shared" si="15"/>
        <v>29478.933333333334</v>
      </c>
      <c r="N57" s="325">
        <v>5116.79</v>
      </c>
      <c r="O57" s="325">
        <f t="shared" si="11"/>
        <v>1293.5999999999999</v>
      </c>
      <c r="P57" s="325">
        <f t="shared" si="12"/>
        <v>3823.19</v>
      </c>
      <c r="Q57" s="325">
        <f t="shared" si="13"/>
        <v>16230.143333333332</v>
      </c>
      <c r="R57" s="16"/>
      <c r="T57" s="16">
        <v>646.79999999999995</v>
      </c>
      <c r="U57" s="43"/>
      <c r="V57" s="44"/>
    </row>
    <row r="58" spans="2:22" ht="36.950000000000003" customHeight="1" thickBot="1" x14ac:dyDescent="0.25">
      <c r="D58" s="306"/>
      <c r="E58" s="306"/>
      <c r="F58" s="307"/>
      <c r="G58" s="308"/>
      <c r="H58" s="310">
        <f>SUM(H44:H57)</f>
        <v>52425</v>
      </c>
      <c r="I58" s="310">
        <f>SUM(I46:I57)</f>
        <v>450</v>
      </c>
      <c r="J58" s="310">
        <f t="shared" ref="J58:Q58" si="16">SUM(J44:J57)</f>
        <v>174750.00000000003</v>
      </c>
      <c r="K58" s="310">
        <f t="shared" si="16"/>
        <v>279599.99999999994</v>
      </c>
      <c r="L58" s="310">
        <f t="shared" si="16"/>
        <v>23457.599999999999</v>
      </c>
      <c r="M58" s="310">
        <f t="shared" si="16"/>
        <v>256142.40000000002</v>
      </c>
      <c r="N58" s="310">
        <f t="shared" si="16"/>
        <v>46926.75</v>
      </c>
      <c r="O58" s="310">
        <f t="shared" si="16"/>
        <v>11912.9</v>
      </c>
      <c r="P58" s="310">
        <f t="shared" si="16"/>
        <v>35013.850000000006</v>
      </c>
      <c r="Q58" s="310">
        <f t="shared" si="16"/>
        <v>139736.15</v>
      </c>
      <c r="R58" s="16"/>
      <c r="U58" s="43"/>
      <c r="V58" s="44"/>
    </row>
    <row r="59" spans="2:22" ht="21.95" customHeight="1" thickTop="1" x14ac:dyDescent="0.25">
      <c r="B59" s="31"/>
      <c r="C59" s="31"/>
      <c r="D59" s="475" t="s">
        <v>10</v>
      </c>
      <c r="E59" s="475"/>
      <c r="F59" s="475"/>
      <c r="G59" s="475"/>
      <c r="H59" s="475"/>
      <c r="I59" s="475"/>
      <c r="J59" s="475"/>
      <c r="K59" s="475"/>
      <c r="L59" s="475"/>
      <c r="M59" s="475"/>
      <c r="N59" s="475"/>
      <c r="O59" s="475"/>
      <c r="P59" s="475"/>
      <c r="Q59" s="475"/>
      <c r="R59" s="475"/>
      <c r="U59" s="43"/>
      <c r="V59" s="44"/>
    </row>
    <row r="60" spans="2:22" ht="21.95" customHeight="1" x14ac:dyDescent="0.25">
      <c r="B60" s="31"/>
      <c r="C60" s="31"/>
      <c r="D60" s="475" t="s">
        <v>160</v>
      </c>
      <c r="E60" s="475"/>
      <c r="F60" s="475"/>
      <c r="G60" s="475"/>
      <c r="H60" s="475"/>
      <c r="I60" s="475"/>
      <c r="J60" s="475"/>
      <c r="K60" s="475"/>
      <c r="L60" s="475"/>
      <c r="M60" s="475"/>
      <c r="N60" s="475"/>
      <c r="O60" s="475"/>
      <c r="P60" s="475"/>
      <c r="Q60" s="475"/>
      <c r="R60" s="475"/>
      <c r="U60" s="43"/>
      <c r="V60" s="44"/>
    </row>
    <row r="61" spans="2:22" ht="21.95" customHeight="1" x14ac:dyDescent="0.25">
      <c r="B61" s="31"/>
      <c r="C61" s="31"/>
      <c r="D61" s="475" t="str">
        <f>D37</f>
        <v>NOMINA AGUINALDO EJERCICIO FISCAL 2020</v>
      </c>
      <c r="E61" s="475"/>
      <c r="F61" s="475"/>
      <c r="G61" s="475"/>
      <c r="H61" s="475"/>
      <c r="I61" s="475"/>
      <c r="J61" s="475"/>
      <c r="K61" s="475"/>
      <c r="L61" s="475"/>
      <c r="M61" s="475"/>
      <c r="N61" s="475"/>
      <c r="O61" s="475"/>
      <c r="P61" s="475"/>
      <c r="Q61" s="475"/>
      <c r="R61" s="475"/>
      <c r="U61" s="43"/>
      <c r="V61" s="44"/>
    </row>
    <row r="62" spans="2:22" ht="21.95" customHeight="1" x14ac:dyDescent="0.25">
      <c r="B62" s="31"/>
      <c r="C62" s="31"/>
      <c r="D62" s="475" t="s">
        <v>148</v>
      </c>
      <c r="E62" s="475"/>
      <c r="F62" s="475"/>
      <c r="G62" s="475"/>
      <c r="H62" s="475"/>
      <c r="I62" s="475"/>
      <c r="J62" s="475"/>
      <c r="K62" s="475"/>
      <c r="L62" s="475"/>
      <c r="M62" s="475"/>
      <c r="N62" s="475"/>
      <c r="O62" s="475"/>
      <c r="P62" s="475"/>
      <c r="Q62" s="475"/>
      <c r="R62" s="475"/>
      <c r="U62" s="43"/>
      <c r="V62" s="44"/>
    </row>
    <row r="63" spans="2:22" ht="21.95" customHeight="1" x14ac:dyDescent="0.2">
      <c r="B63" s="31"/>
      <c r="C63" s="31"/>
      <c r="D63" s="237"/>
      <c r="E63" s="237" t="s">
        <v>316</v>
      </c>
      <c r="F63" s="238"/>
      <c r="G63" s="238"/>
      <c r="H63" s="239"/>
      <c r="I63" s="482"/>
      <c r="J63" s="483"/>
      <c r="K63" s="482"/>
      <c r="L63" s="484"/>
      <c r="M63" s="484"/>
      <c r="N63" s="484"/>
      <c r="O63" s="484"/>
      <c r="P63" s="484"/>
      <c r="Q63" s="484"/>
      <c r="R63" s="75"/>
      <c r="U63" s="43"/>
      <c r="V63" s="44"/>
    </row>
    <row r="64" spans="2:22" ht="18.75" customHeight="1" x14ac:dyDescent="0.2">
      <c r="B64" s="31"/>
      <c r="C64" s="31"/>
      <c r="D64" s="240" t="s">
        <v>2</v>
      </c>
      <c r="E64" s="240" t="s">
        <v>317</v>
      </c>
      <c r="F64" s="241"/>
      <c r="G64" s="241"/>
      <c r="H64" s="69" t="s">
        <v>1</v>
      </c>
      <c r="I64" s="70" t="s">
        <v>161</v>
      </c>
      <c r="J64" s="70"/>
      <c r="K64" s="70" t="s">
        <v>150</v>
      </c>
      <c r="L64" s="70" t="s">
        <v>493</v>
      </c>
      <c r="M64" s="70" t="s">
        <v>492</v>
      </c>
      <c r="N64" s="70" t="s">
        <v>497</v>
      </c>
      <c r="O64" s="70" t="s">
        <v>496</v>
      </c>
      <c r="P64" s="70" t="s">
        <v>496</v>
      </c>
      <c r="Q64" s="70" t="s">
        <v>491</v>
      </c>
      <c r="R64" s="241" t="s">
        <v>156</v>
      </c>
      <c r="U64" s="43"/>
      <c r="V64" s="44"/>
    </row>
    <row r="65" spans="2:26" ht="21.95" customHeight="1" x14ac:dyDescent="0.2">
      <c r="B65" s="31"/>
      <c r="C65" s="31"/>
      <c r="D65" s="243"/>
      <c r="E65" s="240"/>
      <c r="F65" s="75"/>
      <c r="G65" s="75" t="s">
        <v>8</v>
      </c>
      <c r="H65" s="66" t="s">
        <v>152</v>
      </c>
      <c r="I65" s="69" t="s">
        <v>491</v>
      </c>
      <c r="J65" s="70" t="s">
        <v>147</v>
      </c>
      <c r="K65" s="69" t="s">
        <v>492</v>
      </c>
      <c r="L65" s="69" t="s">
        <v>494</v>
      </c>
      <c r="M65" s="69" t="s">
        <v>495</v>
      </c>
      <c r="N65" s="69" t="s">
        <v>150</v>
      </c>
      <c r="O65" s="69" t="s">
        <v>498</v>
      </c>
      <c r="P65" s="69" t="s">
        <v>491</v>
      </c>
      <c r="Q65" s="69" t="s">
        <v>499</v>
      </c>
      <c r="R65" s="241"/>
      <c r="T65" s="75" t="s">
        <v>154</v>
      </c>
      <c r="U65" s="43"/>
      <c r="V65" s="44"/>
    </row>
    <row r="66" spans="2:26" ht="21.75" customHeight="1" x14ac:dyDescent="0.2">
      <c r="B66" s="31"/>
      <c r="C66" s="31"/>
      <c r="D66" s="244"/>
      <c r="E66" s="244"/>
      <c r="F66" s="76" t="s">
        <v>12</v>
      </c>
      <c r="G66" s="76" t="s">
        <v>7</v>
      </c>
      <c r="H66" s="76"/>
      <c r="I66" s="76"/>
      <c r="J66" s="245"/>
      <c r="K66" s="76"/>
      <c r="L66" s="76"/>
      <c r="M66" s="76"/>
      <c r="N66" s="76"/>
      <c r="O66" s="76"/>
      <c r="P66" s="76"/>
      <c r="Q66" s="76"/>
      <c r="R66" s="76"/>
      <c r="U66" s="43"/>
      <c r="V66" s="44"/>
    </row>
    <row r="67" spans="2:26" ht="36.950000000000003" customHeight="1" x14ac:dyDescent="0.25">
      <c r="B67" s="31"/>
      <c r="C67" s="31"/>
      <c r="D67" s="323"/>
      <c r="E67" s="323"/>
      <c r="F67" s="390" t="s">
        <v>29</v>
      </c>
      <c r="G67" s="324"/>
      <c r="H67" s="325"/>
      <c r="I67" s="325"/>
      <c r="J67" s="328"/>
      <c r="K67" s="325"/>
      <c r="L67" s="325"/>
      <c r="M67" s="325"/>
      <c r="N67" s="325"/>
      <c r="O67" s="325"/>
      <c r="P67" s="325"/>
      <c r="Q67" s="101"/>
      <c r="R67" s="423"/>
      <c r="U67" s="43"/>
      <c r="V67" s="44"/>
    </row>
    <row r="68" spans="2:26" ht="36.950000000000003" customHeight="1" thickBot="1" x14ac:dyDescent="0.3">
      <c r="B68" s="31"/>
      <c r="C68" s="31"/>
      <c r="D68" s="323" t="s">
        <v>353</v>
      </c>
      <c r="E68" s="323" t="s">
        <v>328</v>
      </c>
      <c r="F68" s="331" t="s">
        <v>32</v>
      </c>
      <c r="G68" s="324" t="s">
        <v>31</v>
      </c>
      <c r="H68" s="325">
        <v>3771</v>
      </c>
      <c r="I68" s="326">
        <v>50</v>
      </c>
      <c r="J68" s="328">
        <f>H68/15*I68</f>
        <v>12570</v>
      </c>
      <c r="K68" s="325">
        <f t="shared" ref="K68:K81" si="17">H68*2+J68</f>
        <v>20112</v>
      </c>
      <c r="L68" s="325">
        <f t="shared" ref="L68:L73" si="18">30*86.88</f>
        <v>2606.3999999999996</v>
      </c>
      <c r="M68" s="325">
        <f t="shared" ref="M68:M73" si="19">K68-L68</f>
        <v>17505.599999999999</v>
      </c>
      <c r="N68" s="325">
        <v>2445.7399999999998</v>
      </c>
      <c r="O68" s="325">
        <f>T68*2</f>
        <v>577.9</v>
      </c>
      <c r="P68" s="325">
        <f>N68-O68</f>
        <v>1867.8399999999997</v>
      </c>
      <c r="Q68" s="325">
        <f>J68-P68</f>
        <v>10702.16</v>
      </c>
      <c r="R68" s="424"/>
      <c r="T68" s="12">
        <v>288.95</v>
      </c>
      <c r="U68" s="311"/>
      <c r="V68" s="44"/>
    </row>
    <row r="69" spans="2:26" ht="36.950000000000003" customHeight="1" thickTop="1" x14ac:dyDescent="0.25">
      <c r="B69" s="31"/>
      <c r="C69" s="31"/>
      <c r="D69" s="323" t="s">
        <v>354</v>
      </c>
      <c r="E69" s="323" t="s">
        <v>337</v>
      </c>
      <c r="F69" s="331" t="s">
        <v>79</v>
      </c>
      <c r="G69" s="324" t="s">
        <v>31</v>
      </c>
      <c r="H69" s="325">
        <v>3087</v>
      </c>
      <c r="I69" s="326">
        <v>50</v>
      </c>
      <c r="J69" s="328">
        <f t="shared" ref="J69:J81" si="20">H69/15*I69</f>
        <v>10290</v>
      </c>
      <c r="K69" s="325">
        <f t="shared" si="17"/>
        <v>16464</v>
      </c>
      <c r="L69" s="325">
        <f t="shared" si="18"/>
        <v>2606.3999999999996</v>
      </c>
      <c r="M69" s="325">
        <f t="shared" si="19"/>
        <v>13857.6</v>
      </c>
      <c r="N69" s="325">
        <v>1666.53</v>
      </c>
      <c r="O69" s="325">
        <f t="shared" ref="O69:O81" si="21">T69*2</f>
        <v>178.86</v>
      </c>
      <c r="P69" s="325">
        <f t="shared" ref="P69:P81" si="22">N69-O69</f>
        <v>1487.67</v>
      </c>
      <c r="Q69" s="325">
        <f t="shared" ref="Q69:Q81" si="23">J69-P69</f>
        <v>8802.33</v>
      </c>
      <c r="R69" s="424"/>
      <c r="T69" s="12">
        <v>89.43</v>
      </c>
      <c r="U69" s="43"/>
      <c r="V69" s="44"/>
    </row>
    <row r="70" spans="2:26" ht="36.950000000000003" customHeight="1" x14ac:dyDescent="0.25">
      <c r="B70" s="31"/>
      <c r="C70" s="31"/>
      <c r="D70" s="323" t="s">
        <v>355</v>
      </c>
      <c r="E70" s="323" t="s">
        <v>337</v>
      </c>
      <c r="F70" s="331" t="s">
        <v>34</v>
      </c>
      <c r="G70" s="324" t="s">
        <v>31</v>
      </c>
      <c r="H70" s="325">
        <v>2439</v>
      </c>
      <c r="I70" s="326">
        <v>50</v>
      </c>
      <c r="J70" s="328">
        <f t="shared" si="20"/>
        <v>8130</v>
      </c>
      <c r="K70" s="325">
        <f t="shared" si="17"/>
        <v>13008</v>
      </c>
      <c r="L70" s="325">
        <f t="shared" si="18"/>
        <v>2606.3999999999996</v>
      </c>
      <c r="M70" s="325">
        <f t="shared" si="19"/>
        <v>10401.6</v>
      </c>
      <c r="N70" s="325">
        <v>983.66</v>
      </c>
      <c r="O70" s="325">
        <f t="shared" si="21"/>
        <v>0</v>
      </c>
      <c r="P70" s="325">
        <f t="shared" si="22"/>
        <v>983.66</v>
      </c>
      <c r="Q70" s="325">
        <f t="shared" si="23"/>
        <v>7146.34</v>
      </c>
      <c r="R70" s="424"/>
      <c r="T70" s="12">
        <v>0</v>
      </c>
      <c r="U70" s="43"/>
      <c r="V70" s="44"/>
    </row>
    <row r="71" spans="2:26" ht="36.950000000000003" customHeight="1" x14ac:dyDescent="0.25">
      <c r="B71" s="31"/>
      <c r="C71" s="31"/>
      <c r="D71" s="323" t="s">
        <v>356</v>
      </c>
      <c r="E71" s="323" t="s">
        <v>328</v>
      </c>
      <c r="F71" s="331" t="s">
        <v>36</v>
      </c>
      <c r="G71" s="324" t="s">
        <v>37</v>
      </c>
      <c r="H71" s="325">
        <v>3030</v>
      </c>
      <c r="I71" s="326">
        <v>50</v>
      </c>
      <c r="J71" s="328">
        <f t="shared" si="20"/>
        <v>10100</v>
      </c>
      <c r="K71" s="325">
        <f t="shared" si="17"/>
        <v>16160</v>
      </c>
      <c r="L71" s="325">
        <f t="shared" si="18"/>
        <v>2606.3999999999996</v>
      </c>
      <c r="M71" s="325">
        <f t="shared" si="19"/>
        <v>13553.6</v>
      </c>
      <c r="N71" s="325">
        <v>1601.59</v>
      </c>
      <c r="O71" s="325">
        <f t="shared" si="21"/>
        <v>125.92</v>
      </c>
      <c r="P71" s="325">
        <f t="shared" si="22"/>
        <v>1475.6699999999998</v>
      </c>
      <c r="Q71" s="325">
        <f t="shared" si="23"/>
        <v>8624.33</v>
      </c>
      <c r="R71" s="424"/>
      <c r="T71" s="12">
        <v>62.96</v>
      </c>
      <c r="U71" s="43"/>
      <c r="V71" s="44"/>
    </row>
    <row r="72" spans="2:26" ht="36.950000000000003" customHeight="1" x14ac:dyDescent="0.25">
      <c r="B72" s="31"/>
      <c r="C72" s="31"/>
      <c r="D72" s="323" t="s">
        <v>357</v>
      </c>
      <c r="E72" s="323" t="s">
        <v>328</v>
      </c>
      <c r="F72" s="331" t="s">
        <v>71</v>
      </c>
      <c r="G72" s="324" t="s">
        <v>37</v>
      </c>
      <c r="H72" s="325">
        <v>3030</v>
      </c>
      <c r="I72" s="326">
        <v>50</v>
      </c>
      <c r="J72" s="328">
        <f t="shared" si="20"/>
        <v>10100</v>
      </c>
      <c r="K72" s="325">
        <f t="shared" si="17"/>
        <v>16160</v>
      </c>
      <c r="L72" s="325">
        <f t="shared" si="18"/>
        <v>2606.3999999999996</v>
      </c>
      <c r="M72" s="325">
        <f t="shared" si="19"/>
        <v>13553.6</v>
      </c>
      <c r="N72" s="325">
        <v>1601.59</v>
      </c>
      <c r="O72" s="325">
        <f t="shared" si="21"/>
        <v>125.92</v>
      </c>
      <c r="P72" s="325">
        <f t="shared" si="22"/>
        <v>1475.6699999999998</v>
      </c>
      <c r="Q72" s="325">
        <f t="shared" si="23"/>
        <v>8624.33</v>
      </c>
      <c r="R72" s="424"/>
      <c r="T72" s="12">
        <v>62.96</v>
      </c>
      <c r="U72" s="43"/>
      <c r="V72" s="44"/>
    </row>
    <row r="73" spans="2:26" ht="36.950000000000003" customHeight="1" x14ac:dyDescent="0.25">
      <c r="B73" s="31"/>
      <c r="C73" s="31"/>
      <c r="D73" s="333" t="s">
        <v>358</v>
      </c>
      <c r="E73" s="333" t="s">
        <v>328</v>
      </c>
      <c r="F73" s="386" t="s">
        <v>140</v>
      </c>
      <c r="G73" s="324" t="s">
        <v>31</v>
      </c>
      <c r="H73" s="100">
        <v>2984</v>
      </c>
      <c r="I73" s="326">
        <v>50</v>
      </c>
      <c r="J73" s="328">
        <f t="shared" si="20"/>
        <v>9946.6666666666661</v>
      </c>
      <c r="K73" s="325">
        <f t="shared" si="17"/>
        <v>15914.666666666666</v>
      </c>
      <c r="L73" s="325">
        <f t="shared" si="18"/>
        <v>2606.3999999999996</v>
      </c>
      <c r="M73" s="325">
        <f t="shared" si="19"/>
        <v>13308.266666666666</v>
      </c>
      <c r="N73" s="325">
        <v>1549.19</v>
      </c>
      <c r="O73" s="325">
        <f t="shared" si="21"/>
        <v>115.9</v>
      </c>
      <c r="P73" s="325">
        <f t="shared" si="22"/>
        <v>1433.29</v>
      </c>
      <c r="Q73" s="325">
        <f t="shared" si="23"/>
        <v>8513.376666666667</v>
      </c>
      <c r="R73" s="424"/>
      <c r="T73" s="12">
        <v>57.95</v>
      </c>
      <c r="U73" s="43"/>
      <c r="V73" s="44"/>
    </row>
    <row r="74" spans="2:26" ht="1.5" customHeight="1" x14ac:dyDescent="0.25">
      <c r="B74" s="31"/>
      <c r="C74" s="31"/>
      <c r="D74" s="425" t="s">
        <v>359</v>
      </c>
      <c r="E74" s="333"/>
      <c r="F74" s="331"/>
      <c r="G74" s="324"/>
      <c r="H74" s="100"/>
      <c r="I74" s="326">
        <v>50</v>
      </c>
      <c r="J74" s="328">
        <f t="shared" si="20"/>
        <v>0</v>
      </c>
      <c r="K74" s="325">
        <f t="shared" si="17"/>
        <v>0</v>
      </c>
      <c r="L74" s="325"/>
      <c r="M74" s="325"/>
      <c r="N74" s="325"/>
      <c r="O74" s="325">
        <f t="shared" si="21"/>
        <v>0</v>
      </c>
      <c r="P74" s="325">
        <f t="shared" si="22"/>
        <v>0</v>
      </c>
      <c r="Q74" s="325">
        <f t="shared" si="23"/>
        <v>0</v>
      </c>
      <c r="R74" s="424"/>
      <c r="U74" s="100"/>
      <c r="V74" s="100"/>
      <c r="W74" s="100"/>
      <c r="X74" s="100"/>
      <c r="Y74" s="100">
        <v>0</v>
      </c>
      <c r="Z74" s="101">
        <f>V74+W74-X74-Y74</f>
        <v>0</v>
      </c>
    </row>
    <row r="75" spans="2:26" ht="36.950000000000003" customHeight="1" x14ac:dyDescent="0.25">
      <c r="D75" s="323"/>
      <c r="E75" s="323"/>
      <c r="F75" s="383" t="s">
        <v>165</v>
      </c>
      <c r="G75" s="324"/>
      <c r="H75" s="325"/>
      <c r="I75" s="326"/>
      <c r="J75" s="328"/>
      <c r="K75" s="325"/>
      <c r="L75" s="325"/>
      <c r="M75" s="325"/>
      <c r="N75" s="325"/>
      <c r="O75" s="325"/>
      <c r="P75" s="325"/>
      <c r="Q75" s="325"/>
      <c r="R75" s="325"/>
      <c r="U75" s="43"/>
      <c r="V75" s="44"/>
    </row>
    <row r="76" spans="2:26" ht="34.5" customHeight="1" x14ac:dyDescent="0.2">
      <c r="D76" s="323" t="s">
        <v>360</v>
      </c>
      <c r="E76" s="323" t="s">
        <v>328</v>
      </c>
      <c r="F76" s="331" t="s">
        <v>135</v>
      </c>
      <c r="G76" s="324" t="s">
        <v>14</v>
      </c>
      <c r="H76" s="325">
        <v>3855</v>
      </c>
      <c r="I76" s="326">
        <v>50</v>
      </c>
      <c r="J76" s="328">
        <f t="shared" si="20"/>
        <v>12850</v>
      </c>
      <c r="K76" s="325">
        <f t="shared" si="17"/>
        <v>20560</v>
      </c>
      <c r="L76" s="325">
        <f>30*86.88</f>
        <v>2606.3999999999996</v>
      </c>
      <c r="M76" s="325">
        <f t="shared" ref="M76" si="24">K76-L76</f>
        <v>17953.599999999999</v>
      </c>
      <c r="N76" s="325">
        <v>2541.4299999999998</v>
      </c>
      <c r="O76" s="325">
        <f t="shared" si="21"/>
        <v>596.17999999999995</v>
      </c>
      <c r="P76" s="325">
        <f t="shared" si="22"/>
        <v>1945.25</v>
      </c>
      <c r="Q76" s="325">
        <f t="shared" si="23"/>
        <v>10904.75</v>
      </c>
      <c r="R76" s="325"/>
      <c r="T76" s="12">
        <v>298.08999999999997</v>
      </c>
      <c r="U76" s="43"/>
      <c r="V76" s="44"/>
    </row>
    <row r="77" spans="2:26" ht="1.5" hidden="1" customHeight="1" x14ac:dyDescent="0.2">
      <c r="D77" s="323"/>
      <c r="E77" s="323"/>
      <c r="F77" s="331"/>
      <c r="G77" s="324"/>
      <c r="H77" s="325"/>
      <c r="I77" s="326">
        <v>50</v>
      </c>
      <c r="J77" s="328">
        <f t="shared" si="20"/>
        <v>0</v>
      </c>
      <c r="K77" s="325">
        <f t="shared" si="17"/>
        <v>0</v>
      </c>
      <c r="L77" s="325"/>
      <c r="M77" s="325"/>
      <c r="N77" s="325"/>
      <c r="O77" s="325">
        <f t="shared" si="21"/>
        <v>0</v>
      </c>
      <c r="P77" s="325">
        <f t="shared" si="22"/>
        <v>0</v>
      </c>
      <c r="Q77" s="325">
        <f t="shared" si="23"/>
        <v>0</v>
      </c>
      <c r="R77" s="325"/>
      <c r="U77" s="43"/>
      <c r="V77" s="44"/>
    </row>
    <row r="78" spans="2:26" ht="36.950000000000003" hidden="1" customHeight="1" x14ac:dyDescent="0.2">
      <c r="D78" s="391">
        <v>35</v>
      </c>
      <c r="E78" s="391"/>
      <c r="F78" s="426"/>
      <c r="G78" s="324"/>
      <c r="H78" s="325"/>
      <c r="I78" s="326">
        <v>50</v>
      </c>
      <c r="J78" s="328">
        <f t="shared" si="20"/>
        <v>0</v>
      </c>
      <c r="K78" s="325">
        <f t="shared" si="17"/>
        <v>0</v>
      </c>
      <c r="L78" s="325"/>
      <c r="M78" s="325"/>
      <c r="N78" s="325"/>
      <c r="O78" s="325">
        <f t="shared" si="21"/>
        <v>0</v>
      </c>
      <c r="P78" s="325">
        <f t="shared" si="22"/>
        <v>0</v>
      </c>
      <c r="Q78" s="325">
        <f t="shared" si="23"/>
        <v>0</v>
      </c>
      <c r="R78" s="325"/>
      <c r="U78" s="43"/>
      <c r="V78" s="44"/>
    </row>
    <row r="79" spans="2:26" ht="3" hidden="1" customHeight="1" x14ac:dyDescent="0.2">
      <c r="D79" s="391"/>
      <c r="E79" s="391"/>
      <c r="F79" s="331"/>
      <c r="G79" s="324"/>
      <c r="H79" s="325"/>
      <c r="I79" s="326">
        <v>50</v>
      </c>
      <c r="J79" s="328">
        <f t="shared" si="20"/>
        <v>0</v>
      </c>
      <c r="K79" s="325">
        <f t="shared" si="17"/>
        <v>0</v>
      </c>
      <c r="L79" s="325"/>
      <c r="M79" s="325"/>
      <c r="N79" s="325"/>
      <c r="O79" s="325">
        <f t="shared" si="21"/>
        <v>0</v>
      </c>
      <c r="P79" s="325">
        <f t="shared" si="22"/>
        <v>0</v>
      </c>
      <c r="Q79" s="325">
        <f t="shared" si="23"/>
        <v>0</v>
      </c>
      <c r="R79" s="325"/>
      <c r="U79" s="43"/>
      <c r="V79" s="44"/>
    </row>
    <row r="80" spans="2:26" ht="36.950000000000003" customHeight="1" x14ac:dyDescent="0.25">
      <c r="D80" s="323"/>
      <c r="E80" s="323"/>
      <c r="F80" s="383" t="s">
        <v>45</v>
      </c>
      <c r="G80" s="324"/>
      <c r="H80" s="325"/>
      <c r="I80" s="326"/>
      <c r="J80" s="328"/>
      <c r="K80" s="325"/>
      <c r="L80" s="325"/>
      <c r="M80" s="325"/>
      <c r="N80" s="325"/>
      <c r="O80" s="325"/>
      <c r="P80" s="325"/>
      <c r="Q80" s="325"/>
      <c r="R80" s="325"/>
      <c r="U80" s="43"/>
      <c r="V80" s="44"/>
    </row>
    <row r="81" spans="4:22" ht="36.950000000000003" customHeight="1" x14ac:dyDescent="0.2">
      <c r="D81" s="323" t="s">
        <v>361</v>
      </c>
      <c r="E81" s="323" t="s">
        <v>328</v>
      </c>
      <c r="F81" s="331" t="s">
        <v>46</v>
      </c>
      <c r="G81" s="330" t="s">
        <v>85</v>
      </c>
      <c r="H81" s="348">
        <v>2116</v>
      </c>
      <c r="I81" s="326">
        <v>50</v>
      </c>
      <c r="J81" s="328">
        <f t="shared" si="20"/>
        <v>7053.333333333333</v>
      </c>
      <c r="K81" s="325">
        <f t="shared" si="17"/>
        <v>11285.333333333332</v>
      </c>
      <c r="L81" s="325">
        <f>30*86.88</f>
        <v>2606.3999999999996</v>
      </c>
      <c r="M81" s="325">
        <f t="shared" ref="M81" si="25">K81-L81</f>
        <v>8678.9333333333325</v>
      </c>
      <c r="N81" s="325">
        <v>700.92</v>
      </c>
      <c r="O81" s="325">
        <f t="shared" si="21"/>
        <v>0</v>
      </c>
      <c r="P81" s="325">
        <f t="shared" si="22"/>
        <v>700.92</v>
      </c>
      <c r="Q81" s="325">
        <f t="shared" si="23"/>
        <v>6352.413333333333</v>
      </c>
      <c r="R81" s="325"/>
      <c r="T81" s="12">
        <v>0</v>
      </c>
      <c r="U81" s="43"/>
      <c r="V81" s="44"/>
    </row>
    <row r="82" spans="4:22" ht="36.950000000000003" customHeight="1" thickBot="1" x14ac:dyDescent="0.25">
      <c r="D82" s="251"/>
      <c r="E82" s="252"/>
      <c r="F82" s="62"/>
      <c r="G82" s="62"/>
      <c r="H82" s="311">
        <f>SUM(H68:H81)</f>
        <v>24312</v>
      </c>
      <c r="I82" s="311">
        <f>SUM(I68:I81)</f>
        <v>600</v>
      </c>
      <c r="J82" s="311">
        <f t="shared" ref="J82:Q82" si="26">SUM(J68:J81)</f>
        <v>81039.999999999985</v>
      </c>
      <c r="K82" s="311">
        <f t="shared" si="26"/>
        <v>129664</v>
      </c>
      <c r="L82" s="311">
        <f t="shared" si="26"/>
        <v>20851.199999999997</v>
      </c>
      <c r="M82" s="311">
        <f t="shared" si="26"/>
        <v>108812.8</v>
      </c>
      <c r="N82" s="311">
        <f t="shared" si="26"/>
        <v>13090.65</v>
      </c>
      <c r="O82" s="311">
        <f t="shared" si="26"/>
        <v>1720.6799999999998</v>
      </c>
      <c r="P82" s="311">
        <f t="shared" si="26"/>
        <v>11369.97</v>
      </c>
      <c r="Q82" s="311">
        <f t="shared" si="26"/>
        <v>69670.03</v>
      </c>
      <c r="R82" s="60"/>
      <c r="S82" s="63"/>
      <c r="U82" s="43"/>
      <c r="V82" s="44"/>
    </row>
    <row r="83" spans="4:22" ht="21.95" customHeight="1" thickTop="1" x14ac:dyDescent="0.25">
      <c r="D83" s="475" t="s">
        <v>148</v>
      </c>
      <c r="E83" s="475"/>
      <c r="F83" s="475"/>
      <c r="G83" s="475"/>
      <c r="H83" s="475"/>
      <c r="I83" s="475"/>
      <c r="J83" s="475"/>
      <c r="K83" s="475"/>
      <c r="L83" s="475"/>
      <c r="M83" s="475"/>
      <c r="N83" s="475"/>
      <c r="O83" s="475"/>
      <c r="P83" s="475"/>
      <c r="Q83" s="475"/>
      <c r="R83" s="475"/>
      <c r="U83" s="43"/>
      <c r="V83" s="44"/>
    </row>
    <row r="84" spans="4:22" ht="21.95" customHeight="1" x14ac:dyDescent="0.25">
      <c r="D84" s="475" t="s">
        <v>160</v>
      </c>
      <c r="E84" s="475"/>
      <c r="F84" s="475"/>
      <c r="G84" s="475"/>
      <c r="H84" s="475"/>
      <c r="I84" s="475"/>
      <c r="J84" s="475"/>
      <c r="K84" s="475"/>
      <c r="L84" s="475"/>
      <c r="M84" s="475"/>
      <c r="N84" s="475"/>
      <c r="O84" s="475"/>
      <c r="P84" s="475"/>
      <c r="Q84" s="475"/>
      <c r="R84" s="475"/>
      <c r="U84" s="43"/>
      <c r="V84" s="44"/>
    </row>
    <row r="85" spans="4:22" ht="21.95" customHeight="1" x14ac:dyDescent="0.25">
      <c r="D85" s="475" t="str">
        <f>D61</f>
        <v>NOMINA AGUINALDO EJERCICIO FISCAL 2020</v>
      </c>
      <c r="E85" s="475"/>
      <c r="F85" s="475"/>
      <c r="G85" s="475"/>
      <c r="H85" s="475"/>
      <c r="I85" s="475"/>
      <c r="J85" s="475"/>
      <c r="K85" s="475"/>
      <c r="L85" s="475"/>
      <c r="M85" s="475"/>
      <c r="N85" s="475"/>
      <c r="O85" s="475"/>
      <c r="P85" s="475"/>
      <c r="Q85" s="475"/>
      <c r="R85" s="475"/>
      <c r="U85" s="43"/>
      <c r="V85" s="44"/>
    </row>
    <row r="86" spans="4:22" ht="21.95" customHeight="1" x14ac:dyDescent="0.25">
      <c r="D86" s="475" t="s">
        <v>148</v>
      </c>
      <c r="E86" s="475"/>
      <c r="F86" s="475"/>
      <c r="G86" s="475"/>
      <c r="H86" s="475"/>
      <c r="I86" s="475"/>
      <c r="J86" s="475"/>
      <c r="K86" s="475"/>
      <c r="L86" s="475"/>
      <c r="M86" s="475"/>
      <c r="N86" s="475"/>
      <c r="O86" s="475"/>
      <c r="P86" s="475"/>
      <c r="Q86" s="475"/>
      <c r="R86" s="475"/>
      <c r="U86" s="43"/>
      <c r="V86" s="44"/>
    </row>
    <row r="87" spans="4:22" ht="21.95" customHeight="1" x14ac:dyDescent="0.2">
      <c r="D87" s="237"/>
      <c r="E87" s="237" t="s">
        <v>316</v>
      </c>
      <c r="F87" s="238"/>
      <c r="G87" s="238"/>
      <c r="H87" s="239"/>
      <c r="I87" s="482"/>
      <c r="J87" s="483"/>
      <c r="K87" s="482"/>
      <c r="L87" s="484"/>
      <c r="M87" s="484"/>
      <c r="N87" s="484"/>
      <c r="O87" s="484"/>
      <c r="P87" s="484"/>
      <c r="Q87" s="484"/>
      <c r="R87" s="75"/>
      <c r="U87" s="43"/>
      <c r="V87" s="44"/>
    </row>
    <row r="88" spans="4:22" ht="13.5" customHeight="1" x14ac:dyDescent="0.2">
      <c r="D88" s="240" t="s">
        <v>2</v>
      </c>
      <c r="E88" s="240" t="s">
        <v>317</v>
      </c>
      <c r="F88" s="241"/>
      <c r="G88" s="241"/>
      <c r="H88" s="69" t="s">
        <v>1</v>
      </c>
      <c r="I88" s="70" t="s">
        <v>161</v>
      </c>
      <c r="J88" s="70"/>
      <c r="K88" s="70" t="s">
        <v>150</v>
      </c>
      <c r="L88" s="70" t="s">
        <v>493</v>
      </c>
      <c r="M88" s="70" t="s">
        <v>492</v>
      </c>
      <c r="N88" s="70" t="s">
        <v>497</v>
      </c>
      <c r="O88" s="70" t="s">
        <v>496</v>
      </c>
      <c r="P88" s="70" t="s">
        <v>496</v>
      </c>
      <c r="Q88" s="70" t="s">
        <v>491</v>
      </c>
      <c r="R88" s="241" t="s">
        <v>156</v>
      </c>
      <c r="U88" s="43"/>
      <c r="V88" s="44"/>
    </row>
    <row r="89" spans="4:22" ht="21.95" customHeight="1" x14ac:dyDescent="0.2">
      <c r="D89" s="243"/>
      <c r="E89" s="240"/>
      <c r="F89" s="75"/>
      <c r="G89" s="75" t="s">
        <v>8</v>
      </c>
      <c r="H89" s="66" t="s">
        <v>152</v>
      </c>
      <c r="I89" s="69" t="s">
        <v>491</v>
      </c>
      <c r="J89" s="70" t="s">
        <v>147</v>
      </c>
      <c r="K89" s="69" t="s">
        <v>492</v>
      </c>
      <c r="L89" s="69" t="s">
        <v>494</v>
      </c>
      <c r="M89" s="69" t="s">
        <v>495</v>
      </c>
      <c r="N89" s="69" t="s">
        <v>150</v>
      </c>
      <c r="O89" s="69" t="s">
        <v>498</v>
      </c>
      <c r="P89" s="69" t="s">
        <v>491</v>
      </c>
      <c r="Q89" s="69" t="s">
        <v>499</v>
      </c>
      <c r="R89" s="241"/>
      <c r="T89" s="75" t="s">
        <v>154</v>
      </c>
      <c r="U89" s="43"/>
      <c r="V89" s="44"/>
    </row>
    <row r="90" spans="4:22" ht="21.95" customHeight="1" x14ac:dyDescent="0.2">
      <c r="D90" s="244"/>
      <c r="E90" s="244"/>
      <c r="F90" s="76" t="s">
        <v>12</v>
      </c>
      <c r="G90" s="76" t="s">
        <v>7</v>
      </c>
      <c r="H90" s="76"/>
      <c r="I90" s="76"/>
      <c r="J90" s="245"/>
      <c r="K90" s="76"/>
      <c r="L90" s="76"/>
      <c r="M90" s="76"/>
      <c r="N90" s="76"/>
      <c r="O90" s="76"/>
      <c r="P90" s="76"/>
      <c r="Q90" s="76"/>
      <c r="R90" s="76"/>
      <c r="U90" s="43"/>
      <c r="V90" s="44"/>
    </row>
    <row r="91" spans="4:22" ht="36.950000000000003" customHeight="1" x14ac:dyDescent="0.2">
      <c r="D91" s="253"/>
      <c r="E91" s="254"/>
      <c r="F91" s="255" t="s">
        <v>47</v>
      </c>
      <c r="G91" s="256"/>
      <c r="H91" s="257"/>
      <c r="I91" s="257"/>
      <c r="J91" s="258"/>
      <c r="K91" s="55"/>
      <c r="L91" s="55"/>
      <c r="M91" s="55"/>
      <c r="N91" s="55"/>
      <c r="O91" s="55"/>
      <c r="P91" s="55"/>
      <c r="Q91" s="55"/>
      <c r="R91" s="55"/>
      <c r="U91" s="43"/>
      <c r="V91" s="44"/>
    </row>
    <row r="92" spans="4:22" ht="36.950000000000003" customHeight="1" x14ac:dyDescent="0.2">
      <c r="D92" s="323" t="s">
        <v>362</v>
      </c>
      <c r="E92" s="323" t="s">
        <v>328</v>
      </c>
      <c r="F92" s="324" t="s">
        <v>227</v>
      </c>
      <c r="G92" s="330" t="s">
        <v>115</v>
      </c>
      <c r="H92" s="325">
        <v>1331</v>
      </c>
      <c r="I92" s="326">
        <v>50</v>
      </c>
      <c r="J92" s="328">
        <f>H92/15*I92</f>
        <v>4436.666666666667</v>
      </c>
      <c r="K92" s="325">
        <f>H92*2+J92</f>
        <v>7098.666666666667</v>
      </c>
      <c r="L92" s="325">
        <f>30*86.88</f>
        <v>2606.3999999999996</v>
      </c>
      <c r="M92" s="325">
        <f t="shared" ref="M92:M98" si="27">K92-L92</f>
        <v>4492.2666666666673</v>
      </c>
      <c r="N92" s="325">
        <v>0</v>
      </c>
      <c r="O92" s="325">
        <f>T92*2</f>
        <v>0</v>
      </c>
      <c r="P92" s="325">
        <f>N92-O92</f>
        <v>0</v>
      </c>
      <c r="Q92" s="325">
        <f>J92-P92</f>
        <v>4436.666666666667</v>
      </c>
      <c r="R92" s="16"/>
      <c r="T92" s="12">
        <v>0</v>
      </c>
      <c r="U92" s="43"/>
      <c r="V92" s="44"/>
    </row>
    <row r="93" spans="4:22" ht="36.950000000000003" customHeight="1" x14ac:dyDescent="0.2">
      <c r="D93" s="323" t="s">
        <v>363</v>
      </c>
      <c r="E93" s="323" t="s">
        <v>337</v>
      </c>
      <c r="F93" s="331" t="s">
        <v>483</v>
      </c>
      <c r="G93" s="330" t="s">
        <v>86</v>
      </c>
      <c r="H93" s="325">
        <v>1331</v>
      </c>
      <c r="I93" s="327">
        <v>39.729999999999997</v>
      </c>
      <c r="J93" s="328">
        <f t="shared" ref="J93:J101" si="28">H93/15*I93</f>
        <v>3525.3753333333329</v>
      </c>
      <c r="K93" s="325">
        <f t="shared" ref="K93:K101" si="29">H93*2+J93</f>
        <v>6187.3753333333334</v>
      </c>
      <c r="L93" s="325">
        <f>30*86.88</f>
        <v>2606.3999999999996</v>
      </c>
      <c r="M93" s="325">
        <f t="shared" si="27"/>
        <v>3580.9753333333338</v>
      </c>
      <c r="N93" s="325">
        <v>0</v>
      </c>
      <c r="O93" s="325">
        <f t="shared" ref="O93:O101" si="30">T93*2</f>
        <v>0</v>
      </c>
      <c r="P93" s="325">
        <f t="shared" ref="P93:P101" si="31">N93-O93</f>
        <v>0</v>
      </c>
      <c r="Q93" s="325">
        <f t="shared" ref="Q93:Q101" si="32">J93-P93</f>
        <v>3525.3753333333329</v>
      </c>
      <c r="R93" s="16"/>
      <c r="T93" s="12">
        <v>0</v>
      </c>
      <c r="U93" s="43"/>
      <c r="V93" s="44"/>
    </row>
    <row r="94" spans="4:22" ht="36.950000000000003" customHeight="1" x14ac:dyDescent="0.2">
      <c r="D94" s="323" t="s">
        <v>364</v>
      </c>
      <c r="E94" s="323" t="s">
        <v>489</v>
      </c>
      <c r="F94" s="324"/>
      <c r="G94" s="330" t="s">
        <v>89</v>
      </c>
      <c r="H94" s="325">
        <v>0</v>
      </c>
      <c r="I94" s="326">
        <v>50</v>
      </c>
      <c r="J94" s="328">
        <f t="shared" si="28"/>
        <v>0</v>
      </c>
      <c r="K94" s="325">
        <f t="shared" si="29"/>
        <v>0</v>
      </c>
      <c r="L94" s="325"/>
      <c r="M94" s="325">
        <f t="shared" si="27"/>
        <v>0</v>
      </c>
      <c r="N94" s="325"/>
      <c r="O94" s="325">
        <f t="shared" si="30"/>
        <v>0</v>
      </c>
      <c r="P94" s="325">
        <f t="shared" si="31"/>
        <v>0</v>
      </c>
      <c r="Q94" s="325">
        <f t="shared" si="32"/>
        <v>0</v>
      </c>
      <c r="R94" s="16"/>
      <c r="T94" s="12">
        <v>0</v>
      </c>
      <c r="U94" s="43"/>
      <c r="V94" s="44"/>
    </row>
    <row r="95" spans="4:22" ht="36.950000000000003" customHeight="1" x14ac:dyDescent="0.2">
      <c r="D95" s="323" t="s">
        <v>365</v>
      </c>
      <c r="E95" s="323" t="s">
        <v>337</v>
      </c>
      <c r="F95" s="324" t="s">
        <v>228</v>
      </c>
      <c r="G95" s="330" t="s">
        <v>90</v>
      </c>
      <c r="H95" s="325">
        <v>1331</v>
      </c>
      <c r="I95" s="326">
        <v>50</v>
      </c>
      <c r="J95" s="328">
        <f t="shared" si="28"/>
        <v>4436.666666666667</v>
      </c>
      <c r="K95" s="325">
        <f t="shared" si="29"/>
        <v>7098.666666666667</v>
      </c>
      <c r="L95" s="325">
        <f>30*86.88</f>
        <v>2606.3999999999996</v>
      </c>
      <c r="M95" s="325">
        <f t="shared" si="27"/>
        <v>4492.2666666666673</v>
      </c>
      <c r="N95" s="325">
        <v>0</v>
      </c>
      <c r="O95" s="325">
        <f t="shared" si="30"/>
        <v>0</v>
      </c>
      <c r="P95" s="325">
        <f t="shared" si="31"/>
        <v>0</v>
      </c>
      <c r="Q95" s="325">
        <f t="shared" si="32"/>
        <v>4436.666666666667</v>
      </c>
      <c r="R95" s="16"/>
      <c r="T95" s="12">
        <v>0</v>
      </c>
      <c r="U95" s="43"/>
      <c r="V95" s="44"/>
    </row>
    <row r="96" spans="4:22" ht="36.950000000000003" customHeight="1" x14ac:dyDescent="0.2">
      <c r="D96" s="323" t="s">
        <v>366</v>
      </c>
      <c r="E96" s="323" t="s">
        <v>337</v>
      </c>
      <c r="F96" s="324" t="s">
        <v>229</v>
      </c>
      <c r="G96" s="330" t="s">
        <v>116</v>
      </c>
      <c r="H96" s="325">
        <v>1331</v>
      </c>
      <c r="I96" s="326">
        <v>50</v>
      </c>
      <c r="J96" s="328">
        <f t="shared" si="28"/>
        <v>4436.666666666667</v>
      </c>
      <c r="K96" s="325">
        <f t="shared" si="29"/>
        <v>7098.666666666667</v>
      </c>
      <c r="L96" s="325">
        <f>30*86.88</f>
        <v>2606.3999999999996</v>
      </c>
      <c r="M96" s="325">
        <f t="shared" si="27"/>
        <v>4492.2666666666673</v>
      </c>
      <c r="N96" s="325">
        <v>0</v>
      </c>
      <c r="O96" s="325">
        <f t="shared" si="30"/>
        <v>0</v>
      </c>
      <c r="P96" s="325">
        <f t="shared" si="31"/>
        <v>0</v>
      </c>
      <c r="Q96" s="325">
        <f t="shared" si="32"/>
        <v>4436.666666666667</v>
      </c>
      <c r="R96" s="16"/>
      <c r="T96" s="12">
        <v>0</v>
      </c>
      <c r="U96" s="43"/>
      <c r="V96" s="44"/>
    </row>
    <row r="97" spans="4:22" ht="36.950000000000003" customHeight="1" x14ac:dyDescent="0.2">
      <c r="D97" s="323" t="s">
        <v>367</v>
      </c>
      <c r="E97" s="323" t="s">
        <v>328</v>
      </c>
      <c r="F97" s="324" t="s">
        <v>230</v>
      </c>
      <c r="G97" s="330" t="s">
        <v>117</v>
      </c>
      <c r="H97" s="325">
        <v>1331</v>
      </c>
      <c r="I97" s="326">
        <v>50</v>
      </c>
      <c r="J97" s="328">
        <f t="shared" si="28"/>
        <v>4436.666666666667</v>
      </c>
      <c r="K97" s="325">
        <f t="shared" si="29"/>
        <v>7098.666666666667</v>
      </c>
      <c r="L97" s="325">
        <f>30*86.88</f>
        <v>2606.3999999999996</v>
      </c>
      <c r="M97" s="325">
        <f t="shared" si="27"/>
        <v>4492.2666666666673</v>
      </c>
      <c r="N97" s="325">
        <v>0</v>
      </c>
      <c r="O97" s="325">
        <f t="shared" si="30"/>
        <v>0</v>
      </c>
      <c r="P97" s="325">
        <f t="shared" si="31"/>
        <v>0</v>
      </c>
      <c r="Q97" s="325">
        <f t="shared" si="32"/>
        <v>4436.666666666667</v>
      </c>
      <c r="R97" s="16"/>
      <c r="T97" s="12">
        <v>0</v>
      </c>
      <c r="U97" s="43"/>
      <c r="V97" s="44"/>
    </row>
    <row r="98" spans="4:22" ht="47.25" customHeight="1" x14ac:dyDescent="0.2">
      <c r="D98" s="323" t="s">
        <v>368</v>
      </c>
      <c r="E98" s="323" t="s">
        <v>337</v>
      </c>
      <c r="F98" s="324" t="s">
        <v>231</v>
      </c>
      <c r="G98" s="330" t="s">
        <v>118</v>
      </c>
      <c r="H98" s="325">
        <v>1331</v>
      </c>
      <c r="I98" s="326">
        <v>50</v>
      </c>
      <c r="J98" s="328">
        <f t="shared" si="28"/>
        <v>4436.666666666667</v>
      </c>
      <c r="K98" s="325">
        <f t="shared" si="29"/>
        <v>7098.666666666667</v>
      </c>
      <c r="L98" s="325">
        <f>30*86.88</f>
        <v>2606.3999999999996</v>
      </c>
      <c r="M98" s="325">
        <f t="shared" si="27"/>
        <v>4492.2666666666673</v>
      </c>
      <c r="N98" s="325">
        <v>0</v>
      </c>
      <c r="O98" s="325">
        <f t="shared" si="30"/>
        <v>0</v>
      </c>
      <c r="P98" s="325">
        <f t="shared" si="31"/>
        <v>0</v>
      </c>
      <c r="Q98" s="325">
        <f t="shared" si="32"/>
        <v>4436.666666666667</v>
      </c>
      <c r="R98" s="16"/>
      <c r="T98" s="12">
        <v>0</v>
      </c>
      <c r="U98" s="43"/>
      <c r="V98" s="44"/>
    </row>
    <row r="99" spans="4:22" ht="36.950000000000003" customHeight="1" x14ac:dyDescent="0.25">
      <c r="D99" s="323"/>
      <c r="E99" s="323"/>
      <c r="F99" s="390" t="s">
        <v>48</v>
      </c>
      <c r="G99" s="324"/>
      <c r="H99" s="325"/>
      <c r="I99" s="325"/>
      <c r="J99" s="328"/>
      <c r="K99" s="325"/>
      <c r="L99" s="325"/>
      <c r="M99" s="325"/>
      <c r="N99" s="325"/>
      <c r="O99" s="325"/>
      <c r="P99" s="325"/>
      <c r="Q99" s="325"/>
      <c r="R99" s="16"/>
      <c r="U99" s="43"/>
      <c r="V99" s="44"/>
    </row>
    <row r="100" spans="4:22" ht="36.950000000000003" customHeight="1" x14ac:dyDescent="0.2">
      <c r="D100" s="323" t="s">
        <v>369</v>
      </c>
      <c r="E100" s="323" t="s">
        <v>328</v>
      </c>
      <c r="F100" s="331" t="s">
        <v>50</v>
      </c>
      <c r="G100" s="324" t="s">
        <v>51</v>
      </c>
      <c r="H100" s="325">
        <v>3978</v>
      </c>
      <c r="I100" s="326">
        <v>50</v>
      </c>
      <c r="J100" s="328">
        <f t="shared" si="28"/>
        <v>13260</v>
      </c>
      <c r="K100" s="325">
        <f t="shared" si="29"/>
        <v>21216</v>
      </c>
      <c r="L100" s="325">
        <f>30*86.88</f>
        <v>2606.3999999999996</v>
      </c>
      <c r="M100" s="325">
        <f t="shared" ref="M100:M101" si="33">K100-L100</f>
        <v>18609.599999999999</v>
      </c>
      <c r="N100" s="325">
        <v>2681.56</v>
      </c>
      <c r="O100" s="325">
        <f t="shared" si="30"/>
        <v>622.94000000000005</v>
      </c>
      <c r="P100" s="325">
        <f t="shared" si="31"/>
        <v>2058.62</v>
      </c>
      <c r="Q100" s="325">
        <f t="shared" si="32"/>
        <v>11201.380000000001</v>
      </c>
      <c r="R100" s="16"/>
      <c r="T100" s="12">
        <v>311.47000000000003</v>
      </c>
      <c r="U100" s="43"/>
      <c r="V100" s="44"/>
    </row>
    <row r="101" spans="4:22" ht="36.950000000000003" customHeight="1" x14ac:dyDescent="0.2">
      <c r="D101" s="323" t="s">
        <v>370</v>
      </c>
      <c r="E101" s="323" t="s">
        <v>328</v>
      </c>
      <c r="F101" s="331" t="s">
        <v>52</v>
      </c>
      <c r="G101" s="330" t="s">
        <v>53</v>
      </c>
      <c r="H101" s="325">
        <v>3226</v>
      </c>
      <c r="I101" s="326">
        <v>50</v>
      </c>
      <c r="J101" s="328">
        <f t="shared" si="28"/>
        <v>10753.333333333334</v>
      </c>
      <c r="K101" s="325">
        <f t="shared" si="29"/>
        <v>17205.333333333336</v>
      </c>
      <c r="L101" s="325">
        <f>30*86.88</f>
        <v>2606.3999999999996</v>
      </c>
      <c r="M101" s="325">
        <f t="shared" si="33"/>
        <v>14598.933333333336</v>
      </c>
      <c r="N101" s="325">
        <v>1824.88</v>
      </c>
      <c r="O101" s="325">
        <f t="shared" si="30"/>
        <v>209.12</v>
      </c>
      <c r="P101" s="325">
        <f t="shared" si="31"/>
        <v>1615.7600000000002</v>
      </c>
      <c r="Q101" s="325">
        <f t="shared" si="32"/>
        <v>9137.5733333333337</v>
      </c>
      <c r="R101" s="16"/>
      <c r="T101" s="12">
        <v>104.56</v>
      </c>
      <c r="U101" s="43"/>
      <c r="V101" s="44"/>
    </row>
    <row r="102" spans="4:22" ht="36.950000000000003" customHeight="1" thickBot="1" x14ac:dyDescent="0.25">
      <c r="D102" s="329"/>
      <c r="E102" s="333"/>
      <c r="F102" s="324"/>
      <c r="G102" s="324"/>
      <c r="H102" s="427"/>
      <c r="I102" s="427"/>
      <c r="J102" s="427"/>
      <c r="K102" s="427"/>
      <c r="L102" s="427"/>
      <c r="M102" s="427"/>
      <c r="N102" s="427"/>
      <c r="O102" s="427"/>
      <c r="P102" s="427"/>
      <c r="Q102" s="427"/>
      <c r="R102" s="16"/>
      <c r="U102" s="43"/>
      <c r="V102" s="44"/>
    </row>
    <row r="103" spans="4:22" ht="36.950000000000003" customHeight="1" thickTop="1" x14ac:dyDescent="0.2">
      <c r="D103" s="259"/>
      <c r="E103" s="259"/>
      <c r="F103" s="17"/>
      <c r="G103" s="17"/>
      <c r="H103" s="312"/>
      <c r="I103" s="21"/>
      <c r="J103" s="201"/>
      <c r="K103" s="21"/>
      <c r="L103" s="21"/>
      <c r="M103" s="21"/>
      <c r="N103" s="21"/>
      <c r="O103" s="21"/>
      <c r="P103" s="21"/>
      <c r="Q103" s="21"/>
      <c r="R103" s="21"/>
    </row>
    <row r="104" spans="4:22" ht="36.950000000000003" customHeight="1" thickBot="1" x14ac:dyDescent="0.25">
      <c r="D104" s="458" t="s">
        <v>4</v>
      </c>
      <c r="E104" s="459"/>
      <c r="F104" s="459"/>
      <c r="G104" s="459"/>
      <c r="H104" s="260">
        <f>H101+H100+H98+H97+H96+H95+H94+H93+H92+H81+H76+H73+H72+H71+H70+H69+H68+H57+H56+H55+H53+H51+H50+H49+H48+H46+H33+H31+H29+H27+H26+H25+H23+H21+H19+H17+H16+H14+H13+H12</f>
        <v>168012</v>
      </c>
      <c r="I104" s="319"/>
      <c r="J104" s="260">
        <f t="shared" ref="J104:Q104" si="34">J101+J100+J98+J97+J96+J95+J94+J93+J92+J81+J76+J73+J72+J71+J70+J69+J68+J57+J56+J55+J53+J51+J50+J49+J48+J46+J33+J31+J29+J27+J26+J25+J23+J21+J19+J17+J16+J14+J13+J12</f>
        <v>557664.69866666675</v>
      </c>
      <c r="K104" s="260">
        <f t="shared" si="34"/>
        <v>893688.69866666663</v>
      </c>
      <c r="L104" s="260">
        <f t="shared" si="34"/>
        <v>101649.59999999995</v>
      </c>
      <c r="M104" s="260">
        <f t="shared" si="34"/>
        <v>792039.09866666677</v>
      </c>
      <c r="N104" s="260">
        <f t="shared" si="34"/>
        <v>133990.11999999997</v>
      </c>
      <c r="O104" s="260">
        <f t="shared" si="34"/>
        <v>31925.660000000003</v>
      </c>
      <c r="P104" s="260">
        <f t="shared" si="34"/>
        <v>102064.45999999999</v>
      </c>
      <c r="Q104" s="260">
        <f t="shared" si="34"/>
        <v>455600.23866666667</v>
      </c>
      <c r="R104" s="313"/>
      <c r="U104" s="44"/>
      <c r="V104" s="44"/>
    </row>
    <row r="105" spans="4:22" ht="13.5" thickTop="1" x14ac:dyDescent="0.2">
      <c r="H105" s="122">
        <f>H101+H100+H98+H97+H96+H95+H94+H93+H92</f>
        <v>15190</v>
      </c>
      <c r="I105" s="122">
        <f>I101+I100+I98+I97+I96+I95+I94+I93+I92</f>
        <v>439.73</v>
      </c>
      <c r="J105" s="202"/>
      <c r="K105" s="121"/>
      <c r="L105" s="121"/>
      <c r="M105" s="121"/>
      <c r="N105" s="121"/>
      <c r="O105" s="121"/>
      <c r="P105" s="59"/>
      <c r="Q105" s="59"/>
    </row>
    <row r="106" spans="4:22" ht="15" x14ac:dyDescent="0.25">
      <c r="F106" s="94"/>
      <c r="G106" s="94"/>
      <c r="H106" s="96"/>
      <c r="I106" s="96"/>
      <c r="J106" s="96"/>
      <c r="K106" s="96"/>
      <c r="L106" s="96"/>
      <c r="M106" s="96"/>
      <c r="N106" s="96"/>
      <c r="O106" s="96"/>
      <c r="P106" s="96"/>
      <c r="Q106" s="96"/>
    </row>
    <row r="107" spans="4:22" x14ac:dyDescent="0.2">
      <c r="H107" s="121"/>
      <c r="I107" s="121"/>
      <c r="J107" s="202"/>
      <c r="K107" s="121"/>
      <c r="L107" s="121"/>
      <c r="M107" s="121"/>
      <c r="N107" s="121"/>
      <c r="O107" s="121"/>
      <c r="P107" s="59"/>
      <c r="Q107" s="59"/>
    </row>
    <row r="108" spans="4:22" x14ac:dyDescent="0.2">
      <c r="H108" s="121"/>
      <c r="I108" s="121"/>
      <c r="J108" s="202"/>
      <c r="K108" s="121"/>
      <c r="L108" s="121"/>
      <c r="M108" s="121"/>
      <c r="N108" s="121"/>
      <c r="O108" s="121"/>
      <c r="P108" s="59"/>
      <c r="Q108" s="59"/>
    </row>
    <row r="109" spans="4:22" x14ac:dyDescent="0.2">
      <c r="H109" s="121"/>
      <c r="I109" s="121"/>
      <c r="J109" s="202"/>
      <c r="K109" s="121"/>
      <c r="L109" s="121"/>
      <c r="M109" s="121"/>
      <c r="N109" s="121"/>
      <c r="O109" s="121"/>
      <c r="P109" s="59"/>
      <c r="Q109" s="59"/>
    </row>
    <row r="110" spans="4:22" x14ac:dyDescent="0.2"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</row>
    <row r="111" spans="4:22" x14ac:dyDescent="0.2">
      <c r="H111" s="23"/>
      <c r="I111" s="121"/>
      <c r="J111" s="202"/>
      <c r="K111" s="23"/>
      <c r="L111" s="23"/>
      <c r="M111" s="23"/>
      <c r="N111" s="23"/>
      <c r="O111" s="23"/>
    </row>
    <row r="112" spans="4:22" x14ac:dyDescent="0.2">
      <c r="F112" s="12" t="s">
        <v>119</v>
      </c>
      <c r="H112" s="23"/>
      <c r="I112" s="23"/>
      <c r="J112" s="202"/>
      <c r="K112" s="23"/>
      <c r="L112" s="23"/>
      <c r="M112" s="23"/>
      <c r="N112" s="23"/>
      <c r="O112" s="23"/>
      <c r="Q112" s="52"/>
      <c r="R112" s="52"/>
    </row>
    <row r="113" spans="6:18" x14ac:dyDescent="0.2">
      <c r="F113" s="23" t="s">
        <v>185</v>
      </c>
      <c r="Q113" s="480" t="s">
        <v>183</v>
      </c>
      <c r="R113" s="480"/>
    </row>
    <row r="114" spans="6:18" x14ac:dyDescent="0.2">
      <c r="F114" s="24" t="s">
        <v>9</v>
      </c>
      <c r="G114" s="24"/>
      <c r="Q114" s="481" t="s">
        <v>157</v>
      </c>
      <c r="R114" s="481"/>
    </row>
    <row r="115" spans="6:18" x14ac:dyDescent="0.2">
      <c r="K115" s="43"/>
      <c r="L115" s="43"/>
      <c r="M115" s="43"/>
      <c r="N115" s="43"/>
      <c r="O115" s="43"/>
      <c r="P115" s="43"/>
    </row>
    <row r="116" spans="6:18" x14ac:dyDescent="0.2">
      <c r="K116" s="43"/>
      <c r="L116" s="43"/>
      <c r="M116" s="43"/>
      <c r="N116" s="43"/>
      <c r="O116" s="43"/>
      <c r="P116" s="43"/>
    </row>
    <row r="117" spans="6:18" x14ac:dyDescent="0.2">
      <c r="H117" s="59">
        <f>SUM(H92:H101)</f>
        <v>15190</v>
      </c>
      <c r="I117" s="59">
        <f t="shared" ref="I117:Q117" si="35">SUM(I92:I101)</f>
        <v>439.73</v>
      </c>
      <c r="J117" s="59">
        <f t="shared" si="35"/>
        <v>49722.042000000009</v>
      </c>
      <c r="K117" s="59">
        <f t="shared" si="35"/>
        <v>80102.042000000001</v>
      </c>
      <c r="L117" s="59">
        <f t="shared" si="35"/>
        <v>20851.199999999997</v>
      </c>
      <c r="M117" s="59">
        <f t="shared" si="35"/>
        <v>59250.842000000004</v>
      </c>
      <c r="N117" s="59">
        <f t="shared" si="35"/>
        <v>4506.4400000000005</v>
      </c>
      <c r="O117" s="59">
        <f t="shared" si="35"/>
        <v>832.06000000000006</v>
      </c>
      <c r="P117" s="59">
        <f t="shared" si="35"/>
        <v>3674.38</v>
      </c>
      <c r="Q117" s="59">
        <f t="shared" si="35"/>
        <v>46047.662000000004</v>
      </c>
    </row>
    <row r="118" spans="6:18" x14ac:dyDescent="0.2">
      <c r="K118" s="43"/>
      <c r="L118" s="43"/>
      <c r="M118" s="43"/>
      <c r="N118" s="43"/>
      <c r="O118" s="43"/>
      <c r="P118" s="43"/>
    </row>
    <row r="119" spans="6:18" x14ac:dyDescent="0.2">
      <c r="F119" s="25"/>
      <c r="H119" s="23"/>
    </row>
    <row r="120" spans="6:18" x14ac:dyDescent="0.2">
      <c r="F120" s="26"/>
      <c r="G120" s="24"/>
      <c r="H120" s="106">
        <f>H117+H82+H58+H34</f>
        <v>168012</v>
      </c>
      <c r="I120" s="106">
        <f t="shared" ref="I120:Q120" si="36">I117+I82+I58+I34</f>
        <v>2184.52</v>
      </c>
      <c r="J120" s="106">
        <f t="shared" si="36"/>
        <v>557664.69866666663</v>
      </c>
      <c r="K120" s="106">
        <f t="shared" si="36"/>
        <v>893688.69866666663</v>
      </c>
      <c r="L120" s="106">
        <f t="shared" si="36"/>
        <v>101649.60000000001</v>
      </c>
      <c r="M120" s="106">
        <f t="shared" si="36"/>
        <v>792039.09866666654</v>
      </c>
      <c r="N120" s="106">
        <f t="shared" si="36"/>
        <v>133990.12</v>
      </c>
      <c r="O120" s="106">
        <f t="shared" si="36"/>
        <v>31925.66</v>
      </c>
      <c r="P120" s="106">
        <f t="shared" si="36"/>
        <v>102064.45999999999</v>
      </c>
      <c r="Q120" s="106">
        <f t="shared" si="36"/>
        <v>455600.23866666667</v>
      </c>
      <c r="R120" s="24"/>
    </row>
    <row r="125" spans="6:18" x14ac:dyDescent="0.2">
      <c r="F125" s="23"/>
      <c r="H125" s="23"/>
    </row>
    <row r="140" spans="6:18" x14ac:dyDescent="0.2">
      <c r="F140" s="23"/>
      <c r="H140" s="23"/>
    </row>
    <row r="141" spans="6:18" x14ac:dyDescent="0.2">
      <c r="F141" s="24"/>
      <c r="G141" s="24"/>
      <c r="H141" s="24"/>
      <c r="I141" s="24"/>
      <c r="J141" s="203"/>
      <c r="K141" s="24"/>
      <c r="L141" s="24"/>
      <c r="M141" s="24"/>
      <c r="N141" s="24"/>
      <c r="O141" s="24"/>
      <c r="P141" s="24"/>
      <c r="Q141" s="24"/>
      <c r="R141" s="24"/>
    </row>
  </sheetData>
  <sheetProtection selectLockedCells="1" selectUnlockedCells="1"/>
  <mergeCells count="27">
    <mergeCell ref="D104:G104"/>
    <mergeCell ref="Q113:R113"/>
    <mergeCell ref="Q114:R114"/>
    <mergeCell ref="D35:R35"/>
    <mergeCell ref="I39:J39"/>
    <mergeCell ref="K39:Q39"/>
    <mergeCell ref="D59:R59"/>
    <mergeCell ref="I63:J63"/>
    <mergeCell ref="K63:Q63"/>
    <mergeCell ref="D36:R36"/>
    <mergeCell ref="I87:J87"/>
    <mergeCell ref="K87:Q87"/>
    <mergeCell ref="D4:R4"/>
    <mergeCell ref="D84:R84"/>
    <mergeCell ref="D85:R85"/>
    <mergeCell ref="D86:R86"/>
    <mergeCell ref="D3:R3"/>
    <mergeCell ref="D5:R5"/>
    <mergeCell ref="K7:Q7"/>
    <mergeCell ref="I7:J7"/>
    <mergeCell ref="D6:R6"/>
    <mergeCell ref="D37:R37"/>
    <mergeCell ref="D38:R38"/>
    <mergeCell ref="D60:R60"/>
    <mergeCell ref="D61:R61"/>
    <mergeCell ref="D83:R83"/>
    <mergeCell ref="D62:R62"/>
  </mergeCells>
  <phoneticPr fontId="0" type="noConversion"/>
  <pageMargins left="0.39370078740157483" right="0.39370078740157483" top="0.19685039370078741" bottom="0" header="0.11811023622047245" footer="0.23622047244094491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J155"/>
  <sheetViews>
    <sheetView tabSelected="1" topLeftCell="B121" zoomScale="90" zoomScaleNormal="90" workbookViewId="0">
      <selection activeCell="F125" sqref="F125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4" width="7.28515625" style="209" customWidth="1"/>
    <col min="5" max="5" width="4.5703125" style="209" customWidth="1"/>
    <col min="6" max="6" width="63" style="1" customWidth="1"/>
    <col min="7" max="7" width="43.140625" style="1" customWidth="1"/>
    <col min="8" max="8" width="12.140625" style="1" customWidth="1"/>
    <col min="9" max="9" width="13" style="1" customWidth="1"/>
    <col min="10" max="10" width="12.85546875" style="46" bestFit="1" customWidth="1"/>
    <col min="11" max="11" width="13.85546875" style="46" hidden="1" customWidth="1"/>
    <col min="12" max="12" width="14.85546875" style="1" hidden="1" customWidth="1"/>
    <col min="13" max="13" width="11.85546875" style="1" hidden="1" customWidth="1"/>
    <col min="14" max="15" width="13.42578125" style="1" hidden="1" customWidth="1"/>
    <col min="16" max="16" width="12.140625" style="1" customWidth="1"/>
    <col min="17" max="17" width="13" style="1" customWidth="1"/>
    <col min="18" max="18" width="61.28515625" style="1" customWidth="1"/>
    <col min="19" max="20" width="11.42578125" style="1"/>
    <col min="21" max="21" width="12.140625" style="1" bestFit="1" customWidth="1"/>
    <col min="22" max="16384" width="11.42578125" style="1"/>
  </cols>
  <sheetData>
    <row r="2" spans="4:22" x14ac:dyDescent="0.2">
      <c r="D2" s="208"/>
      <c r="E2" s="208"/>
      <c r="F2" s="9"/>
      <c r="G2" s="9"/>
      <c r="H2" s="9"/>
      <c r="I2" s="9"/>
      <c r="J2" s="210"/>
      <c r="K2" s="210"/>
      <c r="L2" s="9"/>
      <c r="M2" s="9"/>
      <c r="N2" s="9"/>
      <c r="O2" s="9"/>
      <c r="P2" s="9"/>
      <c r="Q2" s="9"/>
      <c r="R2" s="9"/>
    </row>
    <row r="3" spans="4:22" ht="31.5" customHeight="1" x14ac:dyDescent="0.3">
      <c r="D3" s="487" t="s">
        <v>269</v>
      </c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9"/>
    </row>
    <row r="4" spans="4:22" ht="20.25" customHeight="1" x14ac:dyDescent="0.3">
      <c r="D4" s="502" t="s">
        <v>160</v>
      </c>
      <c r="E4" s="503"/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4"/>
    </row>
    <row r="5" spans="4:22" ht="20.25" customHeight="1" x14ac:dyDescent="0.3">
      <c r="D5" s="490" t="str">
        <f>PERMANENTES!D37</f>
        <v>NOMINA AGUINALDO EJERCICIO FISCAL 2020</v>
      </c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  <c r="P5" s="491"/>
      <c r="Q5" s="491"/>
      <c r="R5" s="492"/>
    </row>
    <row r="6" spans="4:22" ht="17.25" customHeight="1" x14ac:dyDescent="0.3">
      <c r="D6" s="496" t="s">
        <v>151</v>
      </c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8"/>
    </row>
    <row r="7" spans="4:22" ht="17.100000000000001" customHeight="1" x14ac:dyDescent="0.2">
      <c r="D7" s="499" t="s">
        <v>371</v>
      </c>
      <c r="E7" s="269" t="s">
        <v>316</v>
      </c>
      <c r="F7" s="270"/>
      <c r="G7" s="271"/>
      <c r="H7" s="493" t="s">
        <v>0</v>
      </c>
      <c r="I7" s="494"/>
      <c r="J7" s="495"/>
      <c r="K7" s="273"/>
      <c r="L7" s="274"/>
      <c r="M7" s="274"/>
      <c r="N7" s="274"/>
      <c r="O7" s="274"/>
      <c r="P7" s="274"/>
      <c r="Q7" s="275"/>
      <c r="R7" s="276"/>
    </row>
    <row r="8" spans="4:22" ht="17.100000000000001" customHeight="1" x14ac:dyDescent="0.2">
      <c r="D8" s="500"/>
      <c r="E8" s="277" t="s">
        <v>317</v>
      </c>
      <c r="F8" s="276"/>
      <c r="G8" s="276"/>
      <c r="H8" s="69" t="s">
        <v>1</v>
      </c>
      <c r="I8" s="70" t="s">
        <v>161</v>
      </c>
      <c r="J8" s="70"/>
      <c r="K8" s="70" t="s">
        <v>150</v>
      </c>
      <c r="L8" s="70" t="s">
        <v>493</v>
      </c>
      <c r="M8" s="70" t="s">
        <v>492</v>
      </c>
      <c r="N8" s="70" t="s">
        <v>497</v>
      </c>
      <c r="O8" s="70" t="s">
        <v>496</v>
      </c>
      <c r="P8" s="70" t="s">
        <v>496</v>
      </c>
      <c r="Q8" s="70" t="s">
        <v>491</v>
      </c>
      <c r="R8" s="279"/>
    </row>
    <row r="9" spans="4:22" ht="17.100000000000001" customHeight="1" x14ac:dyDescent="0.2">
      <c r="D9" s="500"/>
      <c r="E9" s="277"/>
      <c r="F9" s="272"/>
      <c r="G9" s="279" t="s">
        <v>8</v>
      </c>
      <c r="H9" s="66" t="s">
        <v>152</v>
      </c>
      <c r="I9" s="69" t="s">
        <v>491</v>
      </c>
      <c r="J9" s="70" t="s">
        <v>147</v>
      </c>
      <c r="K9" s="69" t="s">
        <v>492</v>
      </c>
      <c r="L9" s="69" t="s">
        <v>494</v>
      </c>
      <c r="M9" s="69" t="s">
        <v>495</v>
      </c>
      <c r="N9" s="69" t="s">
        <v>150</v>
      </c>
      <c r="O9" s="69" t="s">
        <v>498</v>
      </c>
      <c r="P9" s="69" t="s">
        <v>491</v>
      </c>
      <c r="Q9" s="69" t="s">
        <v>499</v>
      </c>
      <c r="R9" s="272" t="s">
        <v>158</v>
      </c>
    </row>
    <row r="10" spans="4:22" ht="17.100000000000001" customHeight="1" x14ac:dyDescent="0.2">
      <c r="D10" s="501"/>
      <c r="E10" s="280"/>
      <c r="F10" s="272" t="s">
        <v>74</v>
      </c>
      <c r="G10" s="272" t="s">
        <v>7</v>
      </c>
      <c r="H10" s="272"/>
      <c r="I10" s="272"/>
      <c r="J10" s="278"/>
      <c r="K10" s="281"/>
      <c r="L10" s="282"/>
      <c r="M10" s="282"/>
      <c r="N10" s="282"/>
      <c r="O10" s="282"/>
      <c r="P10" s="282"/>
      <c r="Q10" s="272"/>
      <c r="R10" s="272"/>
    </row>
    <row r="11" spans="4:22" s="6" customFormat="1" ht="17.100000000000001" customHeight="1" x14ac:dyDescent="0.2">
      <c r="D11" s="283"/>
      <c r="E11" s="284"/>
      <c r="F11" s="285" t="s">
        <v>18</v>
      </c>
      <c r="G11" s="286"/>
      <c r="H11" s="287"/>
      <c r="I11" s="287"/>
      <c r="J11" s="288"/>
      <c r="K11" s="289"/>
      <c r="L11" s="290"/>
      <c r="M11" s="290"/>
      <c r="N11" s="290"/>
      <c r="O11" s="290"/>
      <c r="P11" s="290"/>
      <c r="Q11" s="287"/>
      <c r="R11" s="287"/>
    </row>
    <row r="12" spans="4:22" ht="30" customHeight="1" x14ac:dyDescent="0.2">
      <c r="D12" s="341" t="s">
        <v>372</v>
      </c>
      <c r="E12" s="342" t="s">
        <v>328</v>
      </c>
      <c r="F12" s="343" t="s">
        <v>97</v>
      </c>
      <c r="G12" s="344" t="s">
        <v>81</v>
      </c>
      <c r="H12" s="328">
        <v>1904</v>
      </c>
      <c r="I12" s="326">
        <v>50</v>
      </c>
      <c r="J12" s="328">
        <f>H12/15*I12</f>
        <v>6346.666666666667</v>
      </c>
      <c r="K12" s="328">
        <f>H12*2+J12</f>
        <v>10154.666666666668</v>
      </c>
      <c r="L12" s="325">
        <f>30*86.88</f>
        <v>2606.3999999999996</v>
      </c>
      <c r="M12" s="325">
        <f>K12-L12</f>
        <v>7548.2666666666682</v>
      </c>
      <c r="N12" s="325">
        <v>575.35</v>
      </c>
      <c r="O12" s="325">
        <f>T12*2</f>
        <v>0</v>
      </c>
      <c r="P12" s="325">
        <f>N12-O12</f>
        <v>575.35</v>
      </c>
      <c r="Q12" s="325">
        <f>J12-P12</f>
        <v>5771.3166666666666</v>
      </c>
      <c r="R12" s="16"/>
      <c r="T12" s="1">
        <v>0</v>
      </c>
      <c r="U12" s="46"/>
      <c r="V12" s="48"/>
    </row>
    <row r="13" spans="4:22" ht="30" customHeight="1" x14ac:dyDescent="0.2">
      <c r="D13" s="341" t="s">
        <v>373</v>
      </c>
      <c r="E13" s="342" t="s">
        <v>337</v>
      </c>
      <c r="F13" s="343" t="s">
        <v>234</v>
      </c>
      <c r="G13" s="344" t="s">
        <v>16</v>
      </c>
      <c r="H13" s="328">
        <v>1904</v>
      </c>
      <c r="I13" s="326">
        <v>50</v>
      </c>
      <c r="J13" s="328">
        <f t="shared" ref="J13:J37" si="0">H13/15*I13</f>
        <v>6346.666666666667</v>
      </c>
      <c r="K13" s="328">
        <f t="shared" ref="K13:K14" si="1">H13*2+J13</f>
        <v>10154.666666666668</v>
      </c>
      <c r="L13" s="325">
        <f t="shared" ref="L13:L14" si="2">30*86.88</f>
        <v>2606.3999999999996</v>
      </c>
      <c r="M13" s="325">
        <f t="shared" ref="M13:M14" si="3">K13-L13</f>
        <v>7548.2666666666682</v>
      </c>
      <c r="N13" s="325">
        <v>575.35</v>
      </c>
      <c r="O13" s="325">
        <f t="shared" ref="O13:O92" si="4">T13*2</f>
        <v>0</v>
      </c>
      <c r="P13" s="325">
        <f t="shared" ref="P13:P91" si="5">N13-O13</f>
        <v>575.35</v>
      </c>
      <c r="Q13" s="325">
        <f t="shared" ref="Q13:Q92" si="6">J13-P13</f>
        <v>5771.3166666666666</v>
      </c>
      <c r="R13" s="16"/>
      <c r="T13" s="1">
        <v>0</v>
      </c>
      <c r="U13" s="46"/>
      <c r="V13" s="48"/>
    </row>
    <row r="14" spans="4:22" ht="30" customHeight="1" x14ac:dyDescent="0.2">
      <c r="D14" s="341" t="s">
        <v>374</v>
      </c>
      <c r="E14" s="342" t="s">
        <v>328</v>
      </c>
      <c r="F14" s="345" t="s">
        <v>189</v>
      </c>
      <c r="G14" s="346" t="s">
        <v>80</v>
      </c>
      <c r="H14" s="325">
        <v>2232</v>
      </c>
      <c r="I14" s="326">
        <v>50</v>
      </c>
      <c r="J14" s="328">
        <f t="shared" si="0"/>
        <v>7440.0000000000009</v>
      </c>
      <c r="K14" s="328">
        <f t="shared" si="1"/>
        <v>11904</v>
      </c>
      <c r="L14" s="325">
        <f t="shared" si="2"/>
        <v>2606.3999999999996</v>
      </c>
      <c r="M14" s="325">
        <f t="shared" si="3"/>
        <v>9297.6</v>
      </c>
      <c r="N14" s="325">
        <v>799.9</v>
      </c>
      <c r="O14" s="325">
        <f t="shared" si="4"/>
        <v>0</v>
      </c>
      <c r="P14" s="325">
        <f t="shared" si="5"/>
        <v>799.9</v>
      </c>
      <c r="Q14" s="325">
        <f t="shared" si="6"/>
        <v>6640.1000000000013</v>
      </c>
      <c r="R14" s="16"/>
      <c r="T14" s="1">
        <v>0</v>
      </c>
      <c r="U14" s="46"/>
      <c r="V14" s="48"/>
    </row>
    <row r="15" spans="4:22" ht="30" customHeight="1" x14ac:dyDescent="0.25">
      <c r="D15" s="341"/>
      <c r="E15" s="342"/>
      <c r="F15" s="347" t="s">
        <v>220</v>
      </c>
      <c r="G15" s="344"/>
      <c r="H15" s="348"/>
      <c r="I15" s="325"/>
      <c r="J15" s="328"/>
      <c r="K15" s="328"/>
      <c r="L15" s="325"/>
      <c r="M15" s="325"/>
      <c r="N15" s="325"/>
      <c r="O15" s="325"/>
      <c r="P15" s="325"/>
      <c r="Q15" s="325"/>
      <c r="R15" s="16"/>
      <c r="U15" s="46"/>
      <c r="V15" s="48"/>
    </row>
    <row r="16" spans="4:22" ht="30" customHeight="1" x14ac:dyDescent="0.2">
      <c r="D16" s="341" t="s">
        <v>375</v>
      </c>
      <c r="E16" s="342" t="s">
        <v>328</v>
      </c>
      <c r="F16" s="343" t="s">
        <v>190</v>
      </c>
      <c r="G16" s="344" t="s">
        <v>144</v>
      </c>
      <c r="H16" s="348">
        <v>7423</v>
      </c>
      <c r="I16" s="326">
        <v>50</v>
      </c>
      <c r="J16" s="328">
        <f t="shared" si="0"/>
        <v>24743.333333333332</v>
      </c>
      <c r="K16" s="328">
        <f>H16*2+J16</f>
        <v>39589.333333333328</v>
      </c>
      <c r="L16" s="325">
        <f>30*86.88</f>
        <v>2606.3999999999996</v>
      </c>
      <c r="M16" s="325">
        <f>K16-L16</f>
        <v>36982.933333333327</v>
      </c>
      <c r="N16" s="325">
        <v>6881.74</v>
      </c>
      <c r="O16" s="325">
        <f t="shared" si="4"/>
        <v>1894.66</v>
      </c>
      <c r="P16" s="325">
        <f t="shared" si="5"/>
        <v>4987.08</v>
      </c>
      <c r="Q16" s="325">
        <f t="shared" si="6"/>
        <v>19756.253333333334</v>
      </c>
      <c r="R16" s="16"/>
      <c r="T16" s="1">
        <v>947.33</v>
      </c>
      <c r="U16" s="46"/>
      <c r="V16" s="48"/>
    </row>
    <row r="17" spans="4:22" ht="30" customHeight="1" x14ac:dyDescent="0.25">
      <c r="D17" s="341"/>
      <c r="E17" s="342"/>
      <c r="F17" s="347"/>
      <c r="G17" s="344"/>
      <c r="H17" s="348"/>
      <c r="I17" s="325"/>
      <c r="J17" s="328"/>
      <c r="K17" s="328"/>
      <c r="L17" s="325"/>
      <c r="M17" s="325"/>
      <c r="N17" s="325"/>
      <c r="O17" s="325"/>
      <c r="P17" s="325"/>
      <c r="Q17" s="325"/>
      <c r="R17" s="16"/>
      <c r="U17" s="46"/>
      <c r="V17" s="48"/>
    </row>
    <row r="18" spans="4:22" ht="30" customHeight="1" x14ac:dyDescent="0.25">
      <c r="D18" s="341"/>
      <c r="E18" s="342"/>
      <c r="F18" s="347" t="s">
        <v>136</v>
      </c>
      <c r="G18" s="344" t="s">
        <v>219</v>
      </c>
      <c r="H18" s="348"/>
      <c r="I18" s="325"/>
      <c r="J18" s="328"/>
      <c r="K18" s="328"/>
      <c r="L18" s="325"/>
      <c r="M18" s="325"/>
      <c r="N18" s="325"/>
      <c r="O18" s="325"/>
      <c r="P18" s="325"/>
      <c r="Q18" s="325"/>
      <c r="R18" s="16"/>
      <c r="U18" s="46"/>
      <c r="V18" s="48"/>
    </row>
    <row r="19" spans="4:22" ht="30" customHeight="1" x14ac:dyDescent="0.2">
      <c r="D19" s="341" t="s">
        <v>376</v>
      </c>
      <c r="E19" s="342" t="s">
        <v>328</v>
      </c>
      <c r="F19" s="345" t="s">
        <v>233</v>
      </c>
      <c r="G19" s="344" t="s">
        <v>137</v>
      </c>
      <c r="H19" s="348">
        <v>4713</v>
      </c>
      <c r="I19" s="326">
        <v>50</v>
      </c>
      <c r="J19" s="328">
        <f t="shared" si="0"/>
        <v>15710</v>
      </c>
      <c r="K19" s="328">
        <f t="shared" ref="K19:K20" si="7">H19*2+J19</f>
        <v>25136</v>
      </c>
      <c r="L19" s="325">
        <f t="shared" ref="L19:L20" si="8">30*86.88</f>
        <v>2606.3999999999996</v>
      </c>
      <c r="M19" s="325">
        <f t="shared" ref="M19:M20" si="9">K19-L19</f>
        <v>22529.599999999999</v>
      </c>
      <c r="N19" s="348">
        <v>3518.87</v>
      </c>
      <c r="O19" s="325">
        <f t="shared" si="4"/>
        <v>829.5</v>
      </c>
      <c r="P19" s="325">
        <f t="shared" si="5"/>
        <v>2689.37</v>
      </c>
      <c r="Q19" s="325">
        <f t="shared" si="6"/>
        <v>13020.630000000001</v>
      </c>
      <c r="R19" s="16"/>
      <c r="T19" s="1">
        <v>414.75</v>
      </c>
      <c r="U19" s="46"/>
      <c r="V19" s="48"/>
    </row>
    <row r="20" spans="4:22" ht="30" customHeight="1" x14ac:dyDescent="0.2">
      <c r="D20" s="349" t="s">
        <v>377</v>
      </c>
      <c r="E20" s="350" t="s">
        <v>328</v>
      </c>
      <c r="F20" s="345" t="s">
        <v>191</v>
      </c>
      <c r="G20" s="351" t="s">
        <v>192</v>
      </c>
      <c r="H20" s="348">
        <v>2868</v>
      </c>
      <c r="I20" s="326">
        <v>50</v>
      </c>
      <c r="J20" s="328">
        <f t="shared" si="0"/>
        <v>9560</v>
      </c>
      <c r="K20" s="328">
        <f t="shared" si="7"/>
        <v>15296</v>
      </c>
      <c r="L20" s="325">
        <f t="shared" si="8"/>
        <v>2606.3999999999996</v>
      </c>
      <c r="M20" s="325">
        <f t="shared" si="9"/>
        <v>12689.6</v>
      </c>
      <c r="N20" s="348">
        <v>1417.04</v>
      </c>
      <c r="O20" s="325">
        <f t="shared" si="4"/>
        <v>90.66</v>
      </c>
      <c r="P20" s="325">
        <f t="shared" si="5"/>
        <v>1326.3799999999999</v>
      </c>
      <c r="Q20" s="325">
        <f t="shared" si="6"/>
        <v>8233.6200000000008</v>
      </c>
      <c r="R20" s="16"/>
      <c r="T20" s="1">
        <v>45.33</v>
      </c>
      <c r="U20" s="46"/>
      <c r="V20" s="48"/>
    </row>
    <row r="21" spans="4:22" ht="30" customHeight="1" x14ac:dyDescent="0.25">
      <c r="D21" s="341"/>
      <c r="E21" s="342"/>
      <c r="F21" s="347" t="s">
        <v>122</v>
      </c>
      <c r="G21" s="344"/>
      <c r="H21" s="348"/>
      <c r="I21" s="325"/>
      <c r="J21" s="328"/>
      <c r="K21" s="328"/>
      <c r="L21" s="325"/>
      <c r="M21" s="325"/>
      <c r="N21" s="325"/>
      <c r="O21" s="325"/>
      <c r="P21" s="325"/>
      <c r="Q21" s="325"/>
      <c r="R21" s="16"/>
      <c r="U21" s="46"/>
      <c r="V21" s="48"/>
    </row>
    <row r="22" spans="4:22" ht="30" customHeight="1" x14ac:dyDescent="0.2">
      <c r="D22" s="341" t="s">
        <v>378</v>
      </c>
      <c r="E22" s="342" t="s">
        <v>328</v>
      </c>
      <c r="F22" s="345" t="s">
        <v>222</v>
      </c>
      <c r="G22" s="344" t="s">
        <v>223</v>
      </c>
      <c r="H22" s="325">
        <v>3060</v>
      </c>
      <c r="I22" s="326">
        <v>50</v>
      </c>
      <c r="J22" s="328">
        <f t="shared" si="0"/>
        <v>10200</v>
      </c>
      <c r="K22" s="328">
        <f t="shared" ref="K22:K23" si="10">H22*2+J22</f>
        <v>16320</v>
      </c>
      <c r="L22" s="325">
        <f t="shared" ref="L22:L23" si="11">30*86.88</f>
        <v>2606.3999999999996</v>
      </c>
      <c r="M22" s="325">
        <f t="shared" ref="M22:M23" si="12">K22-L22</f>
        <v>13713.6</v>
      </c>
      <c r="N22" s="325">
        <v>1635.77</v>
      </c>
      <c r="O22" s="325">
        <f t="shared" si="4"/>
        <v>132.44</v>
      </c>
      <c r="P22" s="325">
        <f t="shared" si="5"/>
        <v>1503.33</v>
      </c>
      <c r="Q22" s="325">
        <f t="shared" si="6"/>
        <v>8696.67</v>
      </c>
      <c r="R22" s="16"/>
      <c r="T22" s="1">
        <v>66.22</v>
      </c>
      <c r="U22" s="46"/>
      <c r="V22" s="48"/>
    </row>
    <row r="23" spans="4:22" ht="30" customHeight="1" x14ac:dyDescent="0.2">
      <c r="D23" s="341" t="s">
        <v>379</v>
      </c>
      <c r="E23" s="342" t="s">
        <v>328</v>
      </c>
      <c r="F23" s="345" t="s">
        <v>239</v>
      </c>
      <c r="G23" s="344" t="s">
        <v>69</v>
      </c>
      <c r="H23" s="325">
        <v>2868</v>
      </c>
      <c r="I23" s="326">
        <v>50</v>
      </c>
      <c r="J23" s="328">
        <f t="shared" si="0"/>
        <v>9560</v>
      </c>
      <c r="K23" s="328">
        <f t="shared" si="10"/>
        <v>15296</v>
      </c>
      <c r="L23" s="325">
        <f t="shared" si="11"/>
        <v>2606.3999999999996</v>
      </c>
      <c r="M23" s="325">
        <f t="shared" si="12"/>
        <v>12689.6</v>
      </c>
      <c r="N23" s="325">
        <v>1417.04</v>
      </c>
      <c r="O23" s="325">
        <f t="shared" si="4"/>
        <v>90.66</v>
      </c>
      <c r="P23" s="325">
        <f t="shared" si="5"/>
        <v>1326.3799999999999</v>
      </c>
      <c r="Q23" s="325">
        <f t="shared" si="6"/>
        <v>8233.6200000000008</v>
      </c>
      <c r="R23" s="16"/>
      <c r="T23" s="1">
        <v>45.33</v>
      </c>
      <c r="U23" s="46"/>
      <c r="V23" s="48"/>
    </row>
    <row r="24" spans="4:22" ht="30" customHeight="1" x14ac:dyDescent="0.25">
      <c r="D24" s="341"/>
      <c r="E24" s="342"/>
      <c r="F24" s="347" t="s">
        <v>99</v>
      </c>
      <c r="G24" s="344"/>
      <c r="H24" s="348"/>
      <c r="I24" s="325"/>
      <c r="J24" s="328"/>
      <c r="K24" s="328"/>
      <c r="L24" s="325"/>
      <c r="M24" s="325"/>
      <c r="N24" s="325"/>
      <c r="O24" s="325"/>
      <c r="P24" s="325"/>
      <c r="Q24" s="325"/>
      <c r="R24" s="16"/>
      <c r="U24" s="46"/>
      <c r="V24" s="48"/>
    </row>
    <row r="25" spans="4:22" ht="30" customHeight="1" x14ac:dyDescent="0.2">
      <c r="D25" s="341" t="s">
        <v>380</v>
      </c>
      <c r="E25" s="342" t="s">
        <v>328</v>
      </c>
      <c r="F25" s="343" t="s">
        <v>166</v>
      </c>
      <c r="G25" s="344" t="s">
        <v>211</v>
      </c>
      <c r="H25" s="348">
        <v>3420</v>
      </c>
      <c r="I25" s="326">
        <v>50</v>
      </c>
      <c r="J25" s="328">
        <f t="shared" si="0"/>
        <v>11400</v>
      </c>
      <c r="K25" s="328">
        <f>H25*2+J25</f>
        <v>18240</v>
      </c>
      <c r="L25" s="325">
        <f>30*86.88</f>
        <v>2606.3999999999996</v>
      </c>
      <c r="M25" s="325">
        <f>K25-L25</f>
        <v>15633.6</v>
      </c>
      <c r="N25" s="325">
        <v>2045.88</v>
      </c>
      <c r="O25" s="325">
        <f t="shared" si="4"/>
        <v>251.32</v>
      </c>
      <c r="P25" s="325">
        <f t="shared" si="5"/>
        <v>1794.5600000000002</v>
      </c>
      <c r="Q25" s="325">
        <f t="shared" si="6"/>
        <v>9605.44</v>
      </c>
      <c r="R25" s="16"/>
      <c r="T25" s="1">
        <v>125.66</v>
      </c>
      <c r="U25" s="46"/>
      <c r="V25" s="48"/>
    </row>
    <row r="26" spans="4:22" ht="30" customHeight="1" x14ac:dyDescent="0.25">
      <c r="D26" s="342"/>
      <c r="E26" s="352"/>
      <c r="F26" s="353" t="s">
        <v>193</v>
      </c>
      <c r="G26" s="344"/>
      <c r="H26" s="348"/>
      <c r="I26" s="325"/>
      <c r="J26" s="328"/>
      <c r="K26" s="328"/>
      <c r="L26" s="325"/>
      <c r="M26" s="325"/>
      <c r="N26" s="325"/>
      <c r="O26" s="325"/>
      <c r="P26" s="325"/>
      <c r="Q26" s="325"/>
      <c r="R26" s="16"/>
      <c r="U26" s="46"/>
      <c r="V26" s="48"/>
    </row>
    <row r="27" spans="4:22" ht="30" customHeight="1" x14ac:dyDescent="0.2">
      <c r="D27" s="342" t="s">
        <v>381</v>
      </c>
      <c r="E27" s="352" t="s">
        <v>328</v>
      </c>
      <c r="F27" s="354" t="s">
        <v>195</v>
      </c>
      <c r="G27" s="355" t="s">
        <v>194</v>
      </c>
      <c r="H27" s="348">
        <v>3765</v>
      </c>
      <c r="I27" s="326">
        <v>50</v>
      </c>
      <c r="J27" s="328">
        <f t="shared" si="0"/>
        <v>12550</v>
      </c>
      <c r="K27" s="328">
        <f t="shared" ref="K27:K29" si="13">H27*2+J27</f>
        <v>20080</v>
      </c>
      <c r="L27" s="325">
        <f t="shared" ref="L27:L29" si="14">30*86.88</f>
        <v>2606.3999999999996</v>
      </c>
      <c r="M27" s="325">
        <f t="shared" ref="M27:M29" si="15">K27-L27</f>
        <v>17473.599999999999</v>
      </c>
      <c r="N27" s="325">
        <v>2438.91</v>
      </c>
      <c r="O27" s="325">
        <f t="shared" si="4"/>
        <v>576.6</v>
      </c>
      <c r="P27" s="325">
        <f t="shared" si="5"/>
        <v>1862.31</v>
      </c>
      <c r="Q27" s="325">
        <f t="shared" si="6"/>
        <v>10687.69</v>
      </c>
      <c r="R27" s="16"/>
      <c r="T27" s="1">
        <v>288.3</v>
      </c>
      <c r="U27" s="46"/>
      <c r="V27" s="48"/>
    </row>
    <row r="28" spans="4:22" ht="30" customHeight="1" x14ac:dyDescent="0.2">
      <c r="D28" s="342" t="s">
        <v>382</v>
      </c>
      <c r="E28" s="352" t="s">
        <v>328</v>
      </c>
      <c r="F28" s="354" t="s">
        <v>196</v>
      </c>
      <c r="G28" s="344" t="s">
        <v>14</v>
      </c>
      <c r="H28" s="348">
        <v>2147</v>
      </c>
      <c r="I28" s="326">
        <v>50</v>
      </c>
      <c r="J28" s="328">
        <f t="shared" si="0"/>
        <v>7156.6666666666661</v>
      </c>
      <c r="K28" s="328">
        <f t="shared" si="13"/>
        <v>11450.666666666666</v>
      </c>
      <c r="L28" s="325">
        <f t="shared" si="14"/>
        <v>2606.3999999999996</v>
      </c>
      <c r="M28" s="325">
        <f t="shared" si="15"/>
        <v>8844.2666666666664</v>
      </c>
      <c r="N28" s="325">
        <v>727.37</v>
      </c>
      <c r="O28" s="325">
        <f t="shared" si="4"/>
        <v>0</v>
      </c>
      <c r="P28" s="325">
        <f t="shared" si="5"/>
        <v>727.37</v>
      </c>
      <c r="Q28" s="325">
        <f t="shared" si="6"/>
        <v>6429.2966666666662</v>
      </c>
      <c r="R28" s="16"/>
      <c r="T28" s="1">
        <v>0</v>
      </c>
      <c r="U28" s="46"/>
      <c r="V28" s="48"/>
    </row>
    <row r="29" spans="4:22" ht="30" customHeight="1" x14ac:dyDescent="0.2">
      <c r="D29" s="342" t="s">
        <v>383</v>
      </c>
      <c r="E29" s="352" t="s">
        <v>328</v>
      </c>
      <c r="F29" s="354" t="s">
        <v>96</v>
      </c>
      <c r="G29" s="344" t="s">
        <v>14</v>
      </c>
      <c r="H29" s="348">
        <v>3239</v>
      </c>
      <c r="I29" s="326">
        <v>50</v>
      </c>
      <c r="J29" s="328">
        <f t="shared" si="0"/>
        <v>10796.666666666666</v>
      </c>
      <c r="K29" s="328">
        <f t="shared" si="13"/>
        <v>17274.666666666664</v>
      </c>
      <c r="L29" s="325">
        <f t="shared" si="14"/>
        <v>2606.3999999999996</v>
      </c>
      <c r="M29" s="325">
        <f t="shared" si="15"/>
        <v>14668.266666666665</v>
      </c>
      <c r="N29" s="325">
        <v>1839.69</v>
      </c>
      <c r="O29" s="325">
        <f t="shared" si="4"/>
        <v>211.94</v>
      </c>
      <c r="P29" s="325">
        <f t="shared" si="5"/>
        <v>1627.75</v>
      </c>
      <c r="Q29" s="325">
        <f t="shared" si="6"/>
        <v>9168.9166666666661</v>
      </c>
      <c r="R29" s="16"/>
      <c r="T29" s="1">
        <v>105.97</v>
      </c>
      <c r="U29" s="46"/>
      <c r="V29" s="48"/>
    </row>
    <row r="30" spans="4:22" ht="30" customHeight="1" x14ac:dyDescent="0.25">
      <c r="D30" s="342"/>
      <c r="E30" s="352"/>
      <c r="F30" s="353" t="s">
        <v>206</v>
      </c>
      <c r="G30" s="344"/>
      <c r="H30" s="348"/>
      <c r="I30" s="325"/>
      <c r="J30" s="328"/>
      <c r="K30" s="328"/>
      <c r="L30" s="325"/>
      <c r="M30" s="325"/>
      <c r="N30" s="325"/>
      <c r="O30" s="325"/>
      <c r="P30" s="325"/>
      <c r="Q30" s="325"/>
      <c r="R30" s="16"/>
      <c r="U30" s="46"/>
      <c r="V30" s="48"/>
    </row>
    <row r="31" spans="4:22" ht="30" customHeight="1" x14ac:dyDescent="0.2">
      <c r="D31" s="342" t="s">
        <v>384</v>
      </c>
      <c r="E31" s="352" t="s">
        <v>328</v>
      </c>
      <c r="F31" s="354" t="s">
        <v>207</v>
      </c>
      <c r="G31" s="356" t="s">
        <v>209</v>
      </c>
      <c r="H31" s="348">
        <v>6619</v>
      </c>
      <c r="I31" s="326">
        <v>50</v>
      </c>
      <c r="J31" s="328">
        <f t="shared" si="0"/>
        <v>22063.333333333332</v>
      </c>
      <c r="K31" s="328">
        <f t="shared" ref="K31:K32" si="16">H31*2+J31</f>
        <v>35301.333333333328</v>
      </c>
      <c r="L31" s="325">
        <f t="shared" ref="L31:L32" si="17">30*86.88</f>
        <v>2606.3999999999996</v>
      </c>
      <c r="M31" s="325">
        <f t="shared" ref="M31:M32" si="18">K31-L31</f>
        <v>32694.933333333327</v>
      </c>
      <c r="N31" s="325">
        <v>5873.2</v>
      </c>
      <c r="O31" s="325">
        <f t="shared" si="4"/>
        <v>1551.2</v>
      </c>
      <c r="P31" s="325">
        <f t="shared" si="5"/>
        <v>4322</v>
      </c>
      <c r="Q31" s="325">
        <f t="shared" si="6"/>
        <v>17741.333333333332</v>
      </c>
      <c r="R31" s="16"/>
      <c r="T31" s="1">
        <v>775.6</v>
      </c>
      <c r="U31" s="46"/>
      <c r="V31" s="48"/>
    </row>
    <row r="32" spans="4:22" ht="30" customHeight="1" x14ac:dyDescent="0.2">
      <c r="D32" s="342" t="s">
        <v>385</v>
      </c>
      <c r="E32" s="352" t="s">
        <v>328</v>
      </c>
      <c r="F32" s="354" t="s">
        <v>208</v>
      </c>
      <c r="G32" s="356" t="s">
        <v>210</v>
      </c>
      <c r="H32" s="348">
        <v>2449</v>
      </c>
      <c r="I32" s="326">
        <v>50</v>
      </c>
      <c r="J32" s="328">
        <f t="shared" si="0"/>
        <v>8163.3333333333339</v>
      </c>
      <c r="K32" s="328">
        <f t="shared" si="16"/>
        <v>13061.333333333334</v>
      </c>
      <c r="L32" s="325">
        <f t="shared" si="17"/>
        <v>2606.3999999999996</v>
      </c>
      <c r="M32" s="325">
        <f t="shared" si="18"/>
        <v>10454.933333333334</v>
      </c>
      <c r="N32" s="325">
        <v>993.21</v>
      </c>
      <c r="O32" s="325">
        <f t="shared" si="4"/>
        <v>0</v>
      </c>
      <c r="P32" s="325">
        <f t="shared" si="5"/>
        <v>993.21</v>
      </c>
      <c r="Q32" s="325">
        <f t="shared" si="6"/>
        <v>7170.1233333333339</v>
      </c>
      <c r="R32" s="16"/>
      <c r="T32" s="1">
        <v>0</v>
      </c>
      <c r="U32" s="46"/>
      <c r="V32" s="48"/>
    </row>
    <row r="33" spans="2:22" ht="30" customHeight="1" x14ac:dyDescent="0.25">
      <c r="D33" s="323"/>
      <c r="E33" s="357"/>
      <c r="F33" s="358" t="s">
        <v>38</v>
      </c>
      <c r="G33" s="355"/>
      <c r="H33" s="101"/>
      <c r="I33" s="101"/>
      <c r="J33" s="328"/>
      <c r="K33" s="359"/>
      <c r="L33" s="101"/>
      <c r="M33" s="101"/>
      <c r="N33" s="101"/>
      <c r="O33" s="325"/>
      <c r="P33" s="325"/>
      <c r="Q33" s="325"/>
      <c r="R33" s="16"/>
      <c r="U33" s="46"/>
      <c r="V33" s="48"/>
    </row>
    <row r="34" spans="2:22" ht="30" customHeight="1" x14ac:dyDescent="0.2">
      <c r="D34" s="323" t="s">
        <v>386</v>
      </c>
      <c r="E34" s="357" t="s">
        <v>337</v>
      </c>
      <c r="F34" s="345" t="s">
        <v>280</v>
      </c>
      <c r="G34" s="344" t="s">
        <v>39</v>
      </c>
      <c r="H34" s="325">
        <v>2322</v>
      </c>
      <c r="I34" s="326">
        <v>50</v>
      </c>
      <c r="J34" s="328">
        <f t="shared" si="0"/>
        <v>7740.0000000000009</v>
      </c>
      <c r="K34" s="328">
        <f t="shared" ref="K34:K35" si="19">H34*2+J34</f>
        <v>12384</v>
      </c>
      <c r="L34" s="325">
        <f t="shared" ref="L34:L35" si="20">30*86.88</f>
        <v>2606.3999999999996</v>
      </c>
      <c r="M34" s="325">
        <f t="shared" ref="M34:M35" si="21">K34-L34</f>
        <v>9777.6</v>
      </c>
      <c r="N34" s="325">
        <v>876.7</v>
      </c>
      <c r="O34" s="325">
        <f t="shared" si="4"/>
        <v>0</v>
      </c>
      <c r="P34" s="325">
        <f t="shared" si="5"/>
        <v>876.7</v>
      </c>
      <c r="Q34" s="325">
        <f t="shared" si="6"/>
        <v>6863.3000000000011</v>
      </c>
      <c r="R34" s="16"/>
      <c r="T34" s="1">
        <v>0</v>
      </c>
      <c r="U34" s="46"/>
      <c r="V34" s="48"/>
    </row>
    <row r="35" spans="2:22" ht="30" customHeight="1" x14ac:dyDescent="0.2">
      <c r="D35" s="357" t="s">
        <v>387</v>
      </c>
      <c r="E35" s="360" t="s">
        <v>337</v>
      </c>
      <c r="F35" s="361" t="s">
        <v>267</v>
      </c>
      <c r="G35" s="344" t="s">
        <v>35</v>
      </c>
      <c r="H35" s="348">
        <v>1858</v>
      </c>
      <c r="I35" s="326">
        <v>50</v>
      </c>
      <c r="J35" s="328">
        <f t="shared" si="0"/>
        <v>6193.333333333333</v>
      </c>
      <c r="K35" s="328">
        <f t="shared" si="19"/>
        <v>9909.3333333333321</v>
      </c>
      <c r="L35" s="325">
        <f t="shared" si="20"/>
        <v>2606.3999999999996</v>
      </c>
      <c r="M35" s="325">
        <f t="shared" si="21"/>
        <v>7302.9333333333325</v>
      </c>
      <c r="N35" s="325">
        <v>331.05</v>
      </c>
      <c r="O35" s="325">
        <f t="shared" si="4"/>
        <v>0</v>
      </c>
      <c r="P35" s="325">
        <f t="shared" si="5"/>
        <v>331.05</v>
      </c>
      <c r="Q35" s="325">
        <f t="shared" si="6"/>
        <v>5862.2833333333328</v>
      </c>
      <c r="R35" s="16"/>
      <c r="T35" s="1">
        <v>0</v>
      </c>
      <c r="U35" s="46"/>
      <c r="V35" s="48"/>
    </row>
    <row r="36" spans="2:22" ht="30" customHeight="1" x14ac:dyDescent="0.25">
      <c r="D36" s="357"/>
      <c r="E36" s="360"/>
      <c r="F36" s="362" t="s">
        <v>165</v>
      </c>
      <c r="G36" s="344"/>
      <c r="H36" s="325"/>
      <c r="I36" s="325"/>
      <c r="J36" s="328"/>
      <c r="K36" s="328"/>
      <c r="L36" s="325"/>
      <c r="M36" s="325"/>
      <c r="N36" s="325"/>
      <c r="O36" s="325">
        <f t="shared" si="4"/>
        <v>0</v>
      </c>
      <c r="P36" s="325"/>
      <c r="Q36" s="325"/>
      <c r="R36" s="16"/>
      <c r="U36" s="46"/>
      <c r="V36" s="48"/>
    </row>
    <row r="37" spans="2:22" ht="30" customHeight="1" x14ac:dyDescent="0.2">
      <c r="B37" s="321"/>
      <c r="D37" s="363" t="s">
        <v>388</v>
      </c>
      <c r="E37" s="364" t="s">
        <v>337</v>
      </c>
      <c r="F37" s="365" t="s">
        <v>268</v>
      </c>
      <c r="G37" s="366" t="s">
        <v>42</v>
      </c>
      <c r="H37" s="367">
        <v>3132</v>
      </c>
      <c r="I37" s="368">
        <v>50</v>
      </c>
      <c r="J37" s="369">
        <f t="shared" si="0"/>
        <v>10440</v>
      </c>
      <c r="K37" s="369">
        <f>H37*2+J37</f>
        <v>16704</v>
      </c>
      <c r="L37" s="370">
        <f>30*86.88</f>
        <v>2606.3999999999996</v>
      </c>
      <c r="M37" s="370">
        <f>K37-L37</f>
        <v>14097.6</v>
      </c>
      <c r="N37" s="370">
        <v>1717.79</v>
      </c>
      <c r="O37" s="370">
        <f t="shared" si="4"/>
        <v>188.66</v>
      </c>
      <c r="P37" s="370">
        <f t="shared" si="5"/>
        <v>1529.1299999999999</v>
      </c>
      <c r="Q37" s="370">
        <f t="shared" si="6"/>
        <v>8910.8700000000008</v>
      </c>
      <c r="R37" s="320"/>
      <c r="T37" s="1">
        <v>94.33</v>
      </c>
      <c r="U37" s="46"/>
      <c r="V37" s="48"/>
    </row>
    <row r="38" spans="2:22" ht="30" customHeight="1" x14ac:dyDescent="0.3">
      <c r="D38" s="507" t="s">
        <v>269</v>
      </c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U38" s="46"/>
      <c r="V38" s="48"/>
    </row>
    <row r="39" spans="2:22" ht="30" customHeight="1" x14ac:dyDescent="0.3">
      <c r="D39" s="503" t="s">
        <v>160</v>
      </c>
      <c r="E39" s="503"/>
      <c r="F39" s="503"/>
      <c r="G39" s="503"/>
      <c r="H39" s="503"/>
      <c r="I39" s="503"/>
      <c r="J39" s="503"/>
      <c r="K39" s="503"/>
      <c r="L39" s="503"/>
      <c r="M39" s="503"/>
      <c r="N39" s="503"/>
      <c r="O39" s="503"/>
      <c r="P39" s="503"/>
      <c r="Q39" s="503"/>
      <c r="R39" s="503"/>
      <c r="U39" s="46"/>
      <c r="V39" s="48"/>
    </row>
    <row r="40" spans="2:22" ht="30" customHeight="1" x14ac:dyDescent="0.3">
      <c r="D40" s="491" t="str">
        <f>D5</f>
        <v>NOMINA AGUINALDO EJERCICIO FISCAL 2020</v>
      </c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U40" s="46"/>
      <c r="V40" s="48"/>
    </row>
    <row r="41" spans="2:22" ht="30" customHeight="1" x14ac:dyDescent="0.3">
      <c r="D41" s="491" t="s">
        <v>151</v>
      </c>
      <c r="E41" s="491"/>
      <c r="F41" s="491"/>
      <c r="G41" s="491"/>
      <c r="H41" s="491"/>
      <c r="I41" s="491"/>
      <c r="J41" s="491"/>
      <c r="K41" s="491"/>
      <c r="L41" s="491"/>
      <c r="M41" s="491"/>
      <c r="N41" s="491"/>
      <c r="O41" s="491"/>
      <c r="P41" s="491"/>
      <c r="Q41" s="491"/>
      <c r="R41" s="491"/>
      <c r="U41" s="46"/>
      <c r="V41" s="48"/>
    </row>
    <row r="42" spans="2:22" ht="30" customHeight="1" x14ac:dyDescent="0.2">
      <c r="D42" s="499" t="s">
        <v>371</v>
      </c>
      <c r="E42" s="269" t="s">
        <v>316</v>
      </c>
      <c r="F42" s="270"/>
      <c r="G42" s="271"/>
      <c r="H42" s="493" t="s">
        <v>0</v>
      </c>
      <c r="I42" s="494"/>
      <c r="J42" s="495"/>
      <c r="K42" s="273"/>
      <c r="L42" s="274"/>
      <c r="M42" s="274"/>
      <c r="N42" s="274"/>
      <c r="O42" s="274"/>
      <c r="P42" s="274"/>
      <c r="Q42" s="275"/>
      <c r="R42" s="276"/>
      <c r="U42" s="46"/>
      <c r="V42" s="48"/>
    </row>
    <row r="43" spans="2:22" ht="24" customHeight="1" x14ac:dyDescent="0.2">
      <c r="D43" s="500"/>
      <c r="E43" s="277" t="s">
        <v>317</v>
      </c>
      <c r="F43" s="276"/>
      <c r="G43" s="276"/>
      <c r="H43" s="69" t="s">
        <v>1</v>
      </c>
      <c r="I43" s="70" t="s">
        <v>161</v>
      </c>
      <c r="J43" s="70"/>
      <c r="K43" s="70" t="s">
        <v>150</v>
      </c>
      <c r="L43" s="70" t="s">
        <v>493</v>
      </c>
      <c r="M43" s="70" t="s">
        <v>492</v>
      </c>
      <c r="N43" s="70" t="s">
        <v>497</v>
      </c>
      <c r="O43" s="70" t="s">
        <v>496</v>
      </c>
      <c r="P43" s="70" t="s">
        <v>496</v>
      </c>
      <c r="Q43" s="70" t="s">
        <v>491</v>
      </c>
      <c r="R43" s="279"/>
      <c r="U43" s="46"/>
      <c r="V43" s="48"/>
    </row>
    <row r="44" spans="2:22" ht="16.5" customHeight="1" x14ac:dyDescent="0.2">
      <c r="D44" s="500"/>
      <c r="E44" s="277"/>
      <c r="F44" s="272"/>
      <c r="G44" s="279" t="s">
        <v>8</v>
      </c>
      <c r="H44" s="66" t="s">
        <v>152</v>
      </c>
      <c r="I44" s="69" t="s">
        <v>491</v>
      </c>
      <c r="J44" s="70" t="s">
        <v>147</v>
      </c>
      <c r="K44" s="69" t="s">
        <v>492</v>
      </c>
      <c r="L44" s="69" t="s">
        <v>494</v>
      </c>
      <c r="M44" s="69" t="s">
        <v>495</v>
      </c>
      <c r="N44" s="69" t="s">
        <v>150</v>
      </c>
      <c r="O44" s="69" t="s">
        <v>498</v>
      </c>
      <c r="P44" s="69" t="s">
        <v>491</v>
      </c>
      <c r="Q44" s="69" t="s">
        <v>499</v>
      </c>
      <c r="R44" s="272" t="s">
        <v>158</v>
      </c>
      <c r="U44" s="46"/>
      <c r="V44" s="48"/>
    </row>
    <row r="45" spans="2:22" ht="30" customHeight="1" x14ac:dyDescent="0.2">
      <c r="D45" s="501"/>
      <c r="E45" s="280"/>
      <c r="F45" s="272" t="s">
        <v>74</v>
      </c>
      <c r="G45" s="272" t="s">
        <v>7</v>
      </c>
      <c r="H45" s="272"/>
      <c r="I45" s="272"/>
      <c r="J45" s="278"/>
      <c r="K45" s="281"/>
      <c r="L45" s="282"/>
      <c r="M45" s="282"/>
      <c r="N45" s="282"/>
      <c r="O45" s="282"/>
      <c r="P45" s="282"/>
      <c r="Q45" s="272"/>
      <c r="R45" s="272"/>
      <c r="U45" s="46"/>
      <c r="V45" s="48"/>
    </row>
    <row r="46" spans="2:22" ht="30" customHeight="1" x14ac:dyDescent="0.25">
      <c r="D46" s="371"/>
      <c r="E46" s="372"/>
      <c r="F46" s="373" t="s">
        <v>216</v>
      </c>
      <c r="G46" s="332"/>
      <c r="H46" s="374"/>
      <c r="I46" s="375"/>
      <c r="J46" s="376"/>
      <c r="K46" s="376"/>
      <c r="L46" s="375"/>
      <c r="M46" s="375"/>
      <c r="N46" s="375"/>
      <c r="O46" s="325"/>
      <c r="P46" s="325"/>
      <c r="Q46" s="325"/>
      <c r="R46" s="55"/>
      <c r="U46" s="46"/>
      <c r="V46" s="48"/>
    </row>
    <row r="47" spans="2:22" ht="30" customHeight="1" x14ac:dyDescent="0.2">
      <c r="D47" s="357" t="s">
        <v>389</v>
      </c>
      <c r="E47" s="360" t="s">
        <v>337</v>
      </c>
      <c r="F47" s="397" t="s">
        <v>236</v>
      </c>
      <c r="G47" s="344" t="s">
        <v>31</v>
      </c>
      <c r="H47" s="325">
        <v>2220</v>
      </c>
      <c r="I47" s="327">
        <v>22.73</v>
      </c>
      <c r="J47" s="328">
        <f>H47/15*I47</f>
        <v>3364.04</v>
      </c>
      <c r="K47" s="328">
        <f t="shared" ref="K47:K68" si="22">H47*2+J47</f>
        <v>7804.04</v>
      </c>
      <c r="L47" s="325">
        <f t="shared" ref="L47:L68" si="23">30*86.88</f>
        <v>2606.3999999999996</v>
      </c>
      <c r="M47" s="325">
        <f t="shared" ref="M47:M68" si="24">K47-L47</f>
        <v>5197.6400000000003</v>
      </c>
      <c r="N47" s="325">
        <v>0</v>
      </c>
      <c r="O47" s="325">
        <f t="shared" si="4"/>
        <v>0</v>
      </c>
      <c r="P47" s="325">
        <f t="shared" si="5"/>
        <v>0</v>
      </c>
      <c r="Q47" s="325">
        <f t="shared" si="6"/>
        <v>3364.04</v>
      </c>
      <c r="R47" s="16"/>
      <c r="T47" s="1">
        <v>0</v>
      </c>
      <c r="U47" s="46"/>
      <c r="V47" s="48"/>
    </row>
    <row r="48" spans="2:22" ht="30" customHeight="1" x14ac:dyDescent="0.2">
      <c r="D48" s="357" t="s">
        <v>390</v>
      </c>
      <c r="E48" s="360" t="s">
        <v>337</v>
      </c>
      <c r="F48" s="397" t="s">
        <v>237</v>
      </c>
      <c r="G48" s="344" t="s">
        <v>31</v>
      </c>
      <c r="H48" s="325">
        <v>2220</v>
      </c>
      <c r="I48" s="326">
        <v>50</v>
      </c>
      <c r="J48" s="328">
        <f t="shared" ref="J48:J70" si="25">H48/15*I48</f>
        <v>7400</v>
      </c>
      <c r="K48" s="328">
        <f t="shared" si="22"/>
        <v>11840</v>
      </c>
      <c r="L48" s="325">
        <f t="shared" si="23"/>
        <v>2606.3999999999996</v>
      </c>
      <c r="M48" s="325">
        <f t="shared" si="24"/>
        <v>9233.6</v>
      </c>
      <c r="N48" s="325">
        <v>789.66</v>
      </c>
      <c r="O48" s="325">
        <f t="shared" si="4"/>
        <v>0</v>
      </c>
      <c r="P48" s="325">
        <f t="shared" si="5"/>
        <v>789.66</v>
      </c>
      <c r="Q48" s="325">
        <f t="shared" si="6"/>
        <v>6610.34</v>
      </c>
      <c r="R48" s="16"/>
      <c r="T48" s="1">
        <v>0</v>
      </c>
      <c r="U48" s="46"/>
      <c r="V48" s="48"/>
    </row>
    <row r="49" spans="4:22" ht="30" customHeight="1" x14ac:dyDescent="0.2">
      <c r="D49" s="357" t="s">
        <v>391</v>
      </c>
      <c r="E49" s="360" t="s">
        <v>337</v>
      </c>
      <c r="F49" s="397" t="s">
        <v>238</v>
      </c>
      <c r="G49" s="344" t="s">
        <v>31</v>
      </c>
      <c r="H49" s="325">
        <v>2220</v>
      </c>
      <c r="I49" s="326">
        <v>50</v>
      </c>
      <c r="J49" s="328">
        <f t="shared" si="25"/>
        <v>7400</v>
      </c>
      <c r="K49" s="328">
        <f t="shared" si="22"/>
        <v>11840</v>
      </c>
      <c r="L49" s="325">
        <f t="shared" si="23"/>
        <v>2606.3999999999996</v>
      </c>
      <c r="M49" s="325">
        <f t="shared" si="24"/>
        <v>9233.6</v>
      </c>
      <c r="N49" s="325">
        <v>789.66</v>
      </c>
      <c r="O49" s="325">
        <f t="shared" si="4"/>
        <v>0</v>
      </c>
      <c r="P49" s="325">
        <f t="shared" si="5"/>
        <v>789.66</v>
      </c>
      <c r="Q49" s="325">
        <f t="shared" si="6"/>
        <v>6610.34</v>
      </c>
      <c r="R49" s="16"/>
      <c r="T49" s="1">
        <v>0</v>
      </c>
      <c r="U49" s="46"/>
      <c r="V49" s="48"/>
    </row>
    <row r="50" spans="4:22" ht="30" customHeight="1" x14ac:dyDescent="0.2">
      <c r="D50" s="357" t="s">
        <v>392</v>
      </c>
      <c r="E50" s="360" t="s">
        <v>337</v>
      </c>
      <c r="F50" s="397" t="s">
        <v>235</v>
      </c>
      <c r="G50" s="344" t="s">
        <v>39</v>
      </c>
      <c r="H50" s="325">
        <v>2398</v>
      </c>
      <c r="I50" s="326">
        <v>50</v>
      </c>
      <c r="J50" s="328">
        <f t="shared" si="25"/>
        <v>7993.3333333333339</v>
      </c>
      <c r="K50" s="328">
        <f t="shared" si="22"/>
        <v>12789.333333333334</v>
      </c>
      <c r="L50" s="325">
        <f t="shared" si="23"/>
        <v>2606.3999999999996</v>
      </c>
      <c r="M50" s="325">
        <f t="shared" si="24"/>
        <v>10182.933333333334</v>
      </c>
      <c r="N50" s="325">
        <v>944.47</v>
      </c>
      <c r="O50" s="325">
        <f t="shared" si="4"/>
        <v>0</v>
      </c>
      <c r="P50" s="325">
        <f t="shared" si="5"/>
        <v>944.47</v>
      </c>
      <c r="Q50" s="325">
        <f t="shared" si="6"/>
        <v>7048.8633333333337</v>
      </c>
      <c r="R50" s="16"/>
      <c r="T50" s="1">
        <v>0</v>
      </c>
      <c r="U50" s="46"/>
      <c r="V50" s="48"/>
    </row>
    <row r="51" spans="4:22" ht="30" customHeight="1" x14ac:dyDescent="0.2">
      <c r="D51" s="357" t="s">
        <v>393</v>
      </c>
      <c r="E51" s="360" t="s">
        <v>328</v>
      </c>
      <c r="F51" s="397" t="s">
        <v>217</v>
      </c>
      <c r="G51" s="344" t="s">
        <v>37</v>
      </c>
      <c r="H51" s="348">
        <v>2785</v>
      </c>
      <c r="I51" s="326">
        <v>50</v>
      </c>
      <c r="J51" s="328">
        <f t="shared" si="25"/>
        <v>9283.3333333333321</v>
      </c>
      <c r="K51" s="328">
        <f t="shared" si="22"/>
        <v>14853.333333333332</v>
      </c>
      <c r="L51" s="325">
        <f t="shared" si="23"/>
        <v>2606.3999999999996</v>
      </c>
      <c r="M51" s="325">
        <f t="shared" si="24"/>
        <v>12246.933333333332</v>
      </c>
      <c r="N51" s="325">
        <v>1322.49</v>
      </c>
      <c r="O51" s="325">
        <f t="shared" si="4"/>
        <v>72.599999999999994</v>
      </c>
      <c r="P51" s="325">
        <f t="shared" si="5"/>
        <v>1249.8900000000001</v>
      </c>
      <c r="Q51" s="325">
        <f t="shared" si="6"/>
        <v>8033.4433333333318</v>
      </c>
      <c r="R51" s="16"/>
      <c r="T51" s="1">
        <v>36.299999999999997</v>
      </c>
      <c r="U51" s="46"/>
      <c r="V51" s="48"/>
    </row>
    <row r="52" spans="4:22" ht="30" customHeight="1" x14ac:dyDescent="0.2">
      <c r="D52" s="357" t="s">
        <v>394</v>
      </c>
      <c r="E52" s="357" t="s">
        <v>328</v>
      </c>
      <c r="F52" s="331" t="s">
        <v>205</v>
      </c>
      <c r="G52" s="330" t="s">
        <v>30</v>
      </c>
      <c r="H52" s="325">
        <v>5358</v>
      </c>
      <c r="I52" s="326">
        <v>50</v>
      </c>
      <c r="J52" s="328">
        <f t="shared" si="25"/>
        <v>17860</v>
      </c>
      <c r="K52" s="328">
        <f t="shared" si="22"/>
        <v>28576</v>
      </c>
      <c r="L52" s="325">
        <f t="shared" si="23"/>
        <v>2606.3999999999996</v>
      </c>
      <c r="M52" s="325">
        <f t="shared" si="24"/>
        <v>25969.599999999999</v>
      </c>
      <c r="N52" s="325">
        <v>4291.3999999999996</v>
      </c>
      <c r="O52" s="325">
        <f t="shared" si="4"/>
        <v>1051.58</v>
      </c>
      <c r="P52" s="325">
        <f t="shared" si="5"/>
        <v>3239.8199999999997</v>
      </c>
      <c r="Q52" s="325">
        <f t="shared" si="6"/>
        <v>14620.18</v>
      </c>
      <c r="R52" s="16"/>
      <c r="T52" s="1">
        <v>525.79</v>
      </c>
      <c r="U52" s="46"/>
      <c r="V52" s="48"/>
    </row>
    <row r="53" spans="4:22" ht="30" customHeight="1" x14ac:dyDescent="0.2">
      <c r="D53" s="357" t="s">
        <v>395</v>
      </c>
      <c r="E53" s="360" t="s">
        <v>328</v>
      </c>
      <c r="F53" s="382" t="s">
        <v>57</v>
      </c>
      <c r="G53" s="398" t="s">
        <v>31</v>
      </c>
      <c r="H53" s="348">
        <v>2201</v>
      </c>
      <c r="I53" s="326">
        <v>50</v>
      </c>
      <c r="J53" s="328">
        <f t="shared" si="25"/>
        <v>7336.6666666666661</v>
      </c>
      <c r="K53" s="328">
        <f t="shared" si="22"/>
        <v>11738.666666666666</v>
      </c>
      <c r="L53" s="325">
        <f t="shared" si="23"/>
        <v>2606.3999999999996</v>
      </c>
      <c r="M53" s="325">
        <f t="shared" si="24"/>
        <v>9132.2666666666664</v>
      </c>
      <c r="N53" s="325">
        <v>773.45</v>
      </c>
      <c r="O53" s="325">
        <f t="shared" si="4"/>
        <v>0</v>
      </c>
      <c r="P53" s="325">
        <f t="shared" si="5"/>
        <v>773.45</v>
      </c>
      <c r="Q53" s="325">
        <f t="shared" si="6"/>
        <v>6563.2166666666662</v>
      </c>
      <c r="R53" s="16"/>
      <c r="T53" s="1">
        <v>0</v>
      </c>
      <c r="U53" s="46"/>
      <c r="V53" s="48"/>
    </row>
    <row r="54" spans="4:22" ht="30" customHeight="1" x14ac:dyDescent="0.2">
      <c r="D54" s="357" t="s">
        <v>396</v>
      </c>
      <c r="E54" s="360" t="s">
        <v>328</v>
      </c>
      <c r="F54" s="382" t="s">
        <v>103</v>
      </c>
      <c r="G54" s="398" t="s">
        <v>31</v>
      </c>
      <c r="H54" s="348">
        <v>2785</v>
      </c>
      <c r="I54" s="326">
        <v>50</v>
      </c>
      <c r="J54" s="328">
        <f t="shared" si="25"/>
        <v>9283.3333333333321</v>
      </c>
      <c r="K54" s="328">
        <f t="shared" si="22"/>
        <v>14853.333333333332</v>
      </c>
      <c r="L54" s="325">
        <f t="shared" si="23"/>
        <v>2606.3999999999996</v>
      </c>
      <c r="M54" s="325">
        <f t="shared" si="24"/>
        <v>12246.933333333332</v>
      </c>
      <c r="N54" s="325">
        <v>1322.49</v>
      </c>
      <c r="O54" s="325">
        <f t="shared" si="4"/>
        <v>72.599999999999994</v>
      </c>
      <c r="P54" s="325">
        <f t="shared" si="5"/>
        <v>1249.8900000000001</v>
      </c>
      <c r="Q54" s="325">
        <f t="shared" si="6"/>
        <v>8033.4433333333318</v>
      </c>
      <c r="R54" s="16"/>
      <c r="T54" s="1">
        <v>36.299999999999997</v>
      </c>
      <c r="U54" s="46"/>
      <c r="V54" s="48"/>
    </row>
    <row r="55" spans="4:22" ht="30" customHeight="1" x14ac:dyDescent="0.2">
      <c r="D55" s="357" t="s">
        <v>397</v>
      </c>
      <c r="E55" s="357" t="s">
        <v>328</v>
      </c>
      <c r="F55" s="331" t="s">
        <v>107</v>
      </c>
      <c r="G55" s="330" t="s">
        <v>106</v>
      </c>
      <c r="H55" s="348">
        <v>3226</v>
      </c>
      <c r="I55" s="326">
        <v>50</v>
      </c>
      <c r="J55" s="328">
        <f t="shared" si="25"/>
        <v>10753.333333333334</v>
      </c>
      <c r="K55" s="328">
        <f t="shared" si="22"/>
        <v>17205.333333333336</v>
      </c>
      <c r="L55" s="325">
        <f t="shared" si="23"/>
        <v>2606.3999999999996</v>
      </c>
      <c r="M55" s="325">
        <f t="shared" si="24"/>
        <v>14598.933333333336</v>
      </c>
      <c r="N55" s="325">
        <v>1824.88</v>
      </c>
      <c r="O55" s="325">
        <f t="shared" si="4"/>
        <v>209.12</v>
      </c>
      <c r="P55" s="325">
        <f t="shared" si="5"/>
        <v>1615.7600000000002</v>
      </c>
      <c r="Q55" s="325">
        <f t="shared" si="6"/>
        <v>9137.5733333333337</v>
      </c>
      <c r="R55" s="16"/>
      <c r="T55" s="1">
        <v>104.56</v>
      </c>
      <c r="U55" s="46"/>
      <c r="V55" s="48"/>
    </row>
    <row r="56" spans="4:22" ht="30" customHeight="1" x14ac:dyDescent="0.2">
      <c r="D56" s="357" t="s">
        <v>398</v>
      </c>
      <c r="E56" s="357" t="s">
        <v>328</v>
      </c>
      <c r="F56" s="331" t="s">
        <v>131</v>
      </c>
      <c r="G56" s="324" t="s">
        <v>130</v>
      </c>
      <c r="H56" s="348">
        <v>2322</v>
      </c>
      <c r="I56" s="326">
        <v>50</v>
      </c>
      <c r="J56" s="328">
        <f t="shared" si="25"/>
        <v>7740.0000000000009</v>
      </c>
      <c r="K56" s="328">
        <f t="shared" si="22"/>
        <v>12384</v>
      </c>
      <c r="L56" s="325">
        <f t="shared" si="23"/>
        <v>2606.3999999999996</v>
      </c>
      <c r="M56" s="325">
        <f t="shared" si="24"/>
        <v>9777.6</v>
      </c>
      <c r="N56" s="325">
        <v>876.7</v>
      </c>
      <c r="O56" s="325">
        <f t="shared" si="4"/>
        <v>0</v>
      </c>
      <c r="P56" s="325">
        <f t="shared" si="5"/>
        <v>876.7</v>
      </c>
      <c r="Q56" s="325">
        <f t="shared" si="6"/>
        <v>6863.3000000000011</v>
      </c>
      <c r="R56" s="16"/>
      <c r="T56" s="1">
        <v>0</v>
      </c>
      <c r="U56" s="46"/>
      <c r="V56" s="48"/>
    </row>
    <row r="57" spans="4:22" ht="30" customHeight="1" x14ac:dyDescent="0.2">
      <c r="D57" s="357" t="s">
        <v>399</v>
      </c>
      <c r="E57" s="357" t="s">
        <v>328</v>
      </c>
      <c r="F57" s="331" t="s">
        <v>168</v>
      </c>
      <c r="G57" s="324" t="s">
        <v>37</v>
      </c>
      <c r="H57" s="348">
        <v>2785</v>
      </c>
      <c r="I57" s="326">
        <v>50</v>
      </c>
      <c r="J57" s="328">
        <f t="shared" si="25"/>
        <v>9283.3333333333321</v>
      </c>
      <c r="K57" s="328">
        <f t="shared" si="22"/>
        <v>14853.333333333332</v>
      </c>
      <c r="L57" s="325">
        <f t="shared" si="23"/>
        <v>2606.3999999999996</v>
      </c>
      <c r="M57" s="325">
        <f t="shared" si="24"/>
        <v>12246.933333333332</v>
      </c>
      <c r="N57" s="325">
        <v>1322.49</v>
      </c>
      <c r="O57" s="325">
        <f t="shared" si="4"/>
        <v>72.599999999999994</v>
      </c>
      <c r="P57" s="325">
        <f t="shared" si="5"/>
        <v>1249.8900000000001</v>
      </c>
      <c r="Q57" s="325">
        <f t="shared" si="6"/>
        <v>8033.4433333333318</v>
      </c>
      <c r="R57" s="16"/>
      <c r="T57" s="1">
        <v>36.299999999999997</v>
      </c>
      <c r="U57" s="46"/>
      <c r="V57" s="48"/>
    </row>
    <row r="58" spans="4:22" ht="30" customHeight="1" x14ac:dyDescent="0.2">
      <c r="D58" s="357" t="s">
        <v>400</v>
      </c>
      <c r="E58" s="357" t="s">
        <v>328</v>
      </c>
      <c r="F58" s="331" t="s">
        <v>92</v>
      </c>
      <c r="G58" s="324" t="s">
        <v>31</v>
      </c>
      <c r="H58" s="348">
        <v>3132</v>
      </c>
      <c r="I58" s="326">
        <v>50</v>
      </c>
      <c r="J58" s="328">
        <f t="shared" si="25"/>
        <v>10440</v>
      </c>
      <c r="K58" s="328">
        <f t="shared" si="22"/>
        <v>16704</v>
      </c>
      <c r="L58" s="325">
        <f t="shared" si="23"/>
        <v>2606.3999999999996</v>
      </c>
      <c r="M58" s="325">
        <f t="shared" si="24"/>
        <v>14097.6</v>
      </c>
      <c r="N58" s="325">
        <v>1717.79</v>
      </c>
      <c r="O58" s="325">
        <f t="shared" si="4"/>
        <v>188.66</v>
      </c>
      <c r="P58" s="325">
        <f t="shared" si="5"/>
        <v>1529.1299999999999</v>
      </c>
      <c r="Q58" s="325">
        <f t="shared" si="6"/>
        <v>8910.8700000000008</v>
      </c>
      <c r="R58" s="16"/>
      <c r="T58" s="1">
        <v>94.33</v>
      </c>
      <c r="U58" s="46"/>
      <c r="V58" s="48"/>
    </row>
    <row r="59" spans="4:22" ht="30" customHeight="1" x14ac:dyDescent="0.2">
      <c r="D59" s="357" t="s">
        <v>401</v>
      </c>
      <c r="E59" s="357" t="s">
        <v>328</v>
      </c>
      <c r="F59" s="331" t="s">
        <v>82</v>
      </c>
      <c r="G59" s="324" t="s">
        <v>56</v>
      </c>
      <c r="H59" s="348">
        <v>2322</v>
      </c>
      <c r="I59" s="326">
        <v>50</v>
      </c>
      <c r="J59" s="328">
        <f t="shared" si="25"/>
        <v>7740.0000000000009</v>
      </c>
      <c r="K59" s="328">
        <f t="shared" si="22"/>
        <v>12384</v>
      </c>
      <c r="L59" s="325">
        <f t="shared" si="23"/>
        <v>2606.3999999999996</v>
      </c>
      <c r="M59" s="325">
        <f t="shared" si="24"/>
        <v>9777.6</v>
      </c>
      <c r="N59" s="325">
        <v>876.7</v>
      </c>
      <c r="O59" s="325">
        <f t="shared" si="4"/>
        <v>0</v>
      </c>
      <c r="P59" s="325">
        <f t="shared" si="5"/>
        <v>876.7</v>
      </c>
      <c r="Q59" s="325">
        <f t="shared" si="6"/>
        <v>6863.3000000000011</v>
      </c>
      <c r="R59" s="16"/>
      <c r="T59" s="1">
        <v>0</v>
      </c>
      <c r="U59" s="46"/>
      <c r="V59" s="48"/>
    </row>
    <row r="60" spans="4:22" ht="30" customHeight="1" x14ac:dyDescent="0.2">
      <c r="D60" s="357" t="s">
        <v>402</v>
      </c>
      <c r="E60" s="357" t="s">
        <v>328</v>
      </c>
      <c r="F60" s="331" t="s">
        <v>108</v>
      </c>
      <c r="G60" s="324" t="s">
        <v>31</v>
      </c>
      <c r="H60" s="348">
        <v>2322</v>
      </c>
      <c r="I60" s="326">
        <v>50</v>
      </c>
      <c r="J60" s="328">
        <f t="shared" si="25"/>
        <v>7740.0000000000009</v>
      </c>
      <c r="K60" s="328">
        <f t="shared" si="22"/>
        <v>12384</v>
      </c>
      <c r="L60" s="325">
        <f t="shared" si="23"/>
        <v>2606.3999999999996</v>
      </c>
      <c r="M60" s="325">
        <f t="shared" si="24"/>
        <v>9777.6</v>
      </c>
      <c r="N60" s="325">
        <v>876.7</v>
      </c>
      <c r="O60" s="325">
        <f t="shared" si="4"/>
        <v>0</v>
      </c>
      <c r="P60" s="325">
        <f t="shared" si="5"/>
        <v>876.7</v>
      </c>
      <c r="Q60" s="325">
        <f t="shared" si="6"/>
        <v>6863.3000000000011</v>
      </c>
      <c r="R60" s="16"/>
      <c r="T60" s="1">
        <v>0</v>
      </c>
      <c r="U60" s="46"/>
      <c r="V60" s="48"/>
    </row>
    <row r="61" spans="4:22" ht="30" customHeight="1" x14ac:dyDescent="0.2">
      <c r="D61" s="357" t="s">
        <v>403</v>
      </c>
      <c r="E61" s="357" t="s">
        <v>328</v>
      </c>
      <c r="F61" s="331" t="s">
        <v>94</v>
      </c>
      <c r="G61" s="324" t="s">
        <v>31</v>
      </c>
      <c r="H61" s="348">
        <v>3435</v>
      </c>
      <c r="I61" s="326">
        <v>50</v>
      </c>
      <c r="J61" s="328">
        <f t="shared" si="25"/>
        <v>11450</v>
      </c>
      <c r="K61" s="328">
        <f t="shared" si="22"/>
        <v>18320</v>
      </c>
      <c r="L61" s="325">
        <f t="shared" si="23"/>
        <v>2606.3999999999996</v>
      </c>
      <c r="M61" s="325">
        <f t="shared" si="24"/>
        <v>15713.6</v>
      </c>
      <c r="N61" s="325">
        <v>2062.9699999999998</v>
      </c>
      <c r="O61" s="325">
        <f t="shared" si="4"/>
        <v>254.58</v>
      </c>
      <c r="P61" s="325">
        <f t="shared" si="5"/>
        <v>1808.3899999999999</v>
      </c>
      <c r="Q61" s="325">
        <f t="shared" si="6"/>
        <v>9641.61</v>
      </c>
      <c r="R61" s="16"/>
      <c r="T61" s="1">
        <v>127.29</v>
      </c>
      <c r="U61" s="46"/>
      <c r="V61" s="48"/>
    </row>
    <row r="62" spans="4:22" ht="30" customHeight="1" x14ac:dyDescent="0.2">
      <c r="D62" s="357" t="s">
        <v>404</v>
      </c>
      <c r="E62" s="357" t="s">
        <v>328</v>
      </c>
      <c r="F62" s="331" t="s">
        <v>109</v>
      </c>
      <c r="G62" s="324" t="s">
        <v>31</v>
      </c>
      <c r="H62" s="348">
        <v>2116</v>
      </c>
      <c r="I62" s="326">
        <v>50</v>
      </c>
      <c r="J62" s="328">
        <f t="shared" si="25"/>
        <v>7053.333333333333</v>
      </c>
      <c r="K62" s="328">
        <f t="shared" si="22"/>
        <v>11285.333333333332</v>
      </c>
      <c r="L62" s="325">
        <f t="shared" si="23"/>
        <v>2606.3999999999996</v>
      </c>
      <c r="M62" s="325">
        <f t="shared" si="24"/>
        <v>8678.9333333333325</v>
      </c>
      <c r="N62" s="325">
        <v>700.92</v>
      </c>
      <c r="O62" s="325">
        <f t="shared" si="4"/>
        <v>0</v>
      </c>
      <c r="P62" s="325">
        <f t="shared" si="5"/>
        <v>700.92</v>
      </c>
      <c r="Q62" s="325">
        <f t="shared" si="6"/>
        <v>6352.413333333333</v>
      </c>
      <c r="R62" s="16"/>
      <c r="T62" s="1">
        <v>0</v>
      </c>
      <c r="U62" s="46"/>
      <c r="V62" s="48"/>
    </row>
    <row r="63" spans="4:22" ht="30" customHeight="1" x14ac:dyDescent="0.2">
      <c r="D63" s="357" t="s">
        <v>405</v>
      </c>
      <c r="E63" s="357" t="s">
        <v>328</v>
      </c>
      <c r="F63" s="331" t="s">
        <v>105</v>
      </c>
      <c r="G63" s="324" t="s">
        <v>31</v>
      </c>
      <c r="H63" s="348">
        <v>2420</v>
      </c>
      <c r="I63" s="326">
        <v>50</v>
      </c>
      <c r="J63" s="328">
        <f t="shared" si="25"/>
        <v>8066.666666666667</v>
      </c>
      <c r="K63" s="328">
        <f t="shared" si="22"/>
        <v>12906.666666666668</v>
      </c>
      <c r="L63" s="325">
        <f t="shared" si="23"/>
        <v>2606.3999999999996</v>
      </c>
      <c r="M63" s="325">
        <f t="shared" si="24"/>
        <v>10300.266666666668</v>
      </c>
      <c r="N63" s="325">
        <v>965.5</v>
      </c>
      <c r="O63" s="325">
        <f t="shared" si="4"/>
        <v>0</v>
      </c>
      <c r="P63" s="325">
        <f t="shared" si="5"/>
        <v>965.5</v>
      </c>
      <c r="Q63" s="325">
        <f t="shared" si="6"/>
        <v>7101.166666666667</v>
      </c>
      <c r="R63" s="16"/>
      <c r="T63" s="1">
        <v>0</v>
      </c>
      <c r="U63" s="46"/>
      <c r="V63" s="48"/>
    </row>
    <row r="64" spans="4:22" ht="30" customHeight="1" x14ac:dyDescent="0.2">
      <c r="D64" s="357" t="s">
        <v>406</v>
      </c>
      <c r="E64" s="357" t="s">
        <v>337</v>
      </c>
      <c r="F64" s="331" t="s">
        <v>142</v>
      </c>
      <c r="G64" s="324" t="s">
        <v>31</v>
      </c>
      <c r="H64" s="348">
        <v>2188</v>
      </c>
      <c r="I64" s="326">
        <v>50</v>
      </c>
      <c r="J64" s="328">
        <f t="shared" si="25"/>
        <v>7293.3333333333339</v>
      </c>
      <c r="K64" s="328">
        <f t="shared" si="22"/>
        <v>11669.333333333334</v>
      </c>
      <c r="L64" s="325">
        <f t="shared" si="23"/>
        <v>2606.3999999999996</v>
      </c>
      <c r="M64" s="325">
        <f t="shared" si="24"/>
        <v>9062.9333333333343</v>
      </c>
      <c r="N64" s="325">
        <v>762.36</v>
      </c>
      <c r="O64" s="325">
        <f t="shared" si="4"/>
        <v>0</v>
      </c>
      <c r="P64" s="325">
        <f t="shared" si="5"/>
        <v>762.36</v>
      </c>
      <c r="Q64" s="325">
        <f t="shared" si="6"/>
        <v>6530.9733333333343</v>
      </c>
      <c r="R64" s="16"/>
      <c r="T64" s="1">
        <v>0</v>
      </c>
      <c r="U64" s="46"/>
      <c r="V64" s="48"/>
    </row>
    <row r="65" spans="2:244" ht="30" customHeight="1" x14ac:dyDescent="0.2">
      <c r="D65" s="357" t="s">
        <v>407</v>
      </c>
      <c r="E65" s="357" t="s">
        <v>328</v>
      </c>
      <c r="F65" s="331" t="s">
        <v>104</v>
      </c>
      <c r="G65" s="324" t="s">
        <v>31</v>
      </c>
      <c r="H65" s="348">
        <v>3132</v>
      </c>
      <c r="I65" s="326">
        <v>50</v>
      </c>
      <c r="J65" s="328">
        <f t="shared" si="25"/>
        <v>10440</v>
      </c>
      <c r="K65" s="328">
        <f t="shared" si="22"/>
        <v>16704</v>
      </c>
      <c r="L65" s="325">
        <f t="shared" si="23"/>
        <v>2606.3999999999996</v>
      </c>
      <c r="M65" s="325">
        <f t="shared" si="24"/>
        <v>14097.6</v>
      </c>
      <c r="N65" s="325">
        <v>1717.79</v>
      </c>
      <c r="O65" s="325">
        <f t="shared" si="4"/>
        <v>188.66</v>
      </c>
      <c r="P65" s="325">
        <f t="shared" si="5"/>
        <v>1529.1299999999999</v>
      </c>
      <c r="Q65" s="325">
        <f t="shared" si="6"/>
        <v>8910.8700000000008</v>
      </c>
      <c r="R65" s="16"/>
      <c r="T65" s="1">
        <v>94.33</v>
      </c>
      <c r="U65" s="46"/>
      <c r="V65" s="48"/>
    </row>
    <row r="66" spans="2:244" ht="30" customHeight="1" x14ac:dyDescent="0.2">
      <c r="B66" s="11"/>
      <c r="C66" s="36"/>
      <c r="D66" s="357" t="s">
        <v>408</v>
      </c>
      <c r="E66" s="357" t="s">
        <v>328</v>
      </c>
      <c r="F66" s="331" t="s">
        <v>112</v>
      </c>
      <c r="G66" s="324" t="s">
        <v>37</v>
      </c>
      <c r="H66" s="348">
        <v>2941</v>
      </c>
      <c r="I66" s="326">
        <v>50</v>
      </c>
      <c r="J66" s="328">
        <f t="shared" si="25"/>
        <v>9803.3333333333339</v>
      </c>
      <c r="K66" s="328">
        <f t="shared" si="22"/>
        <v>15685.333333333334</v>
      </c>
      <c r="L66" s="325">
        <f t="shared" si="23"/>
        <v>2606.3999999999996</v>
      </c>
      <c r="M66" s="325">
        <f t="shared" si="24"/>
        <v>13078.933333333334</v>
      </c>
      <c r="N66" s="325">
        <v>1500.2</v>
      </c>
      <c r="O66" s="325">
        <f t="shared" si="4"/>
        <v>106.54</v>
      </c>
      <c r="P66" s="325">
        <f t="shared" si="5"/>
        <v>1393.66</v>
      </c>
      <c r="Q66" s="325">
        <f t="shared" si="6"/>
        <v>8409.6733333333341</v>
      </c>
      <c r="R66" s="16"/>
      <c r="S66" s="51"/>
      <c r="T66" s="49">
        <v>53.27</v>
      </c>
      <c r="U66" s="50"/>
      <c r="V66" s="48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37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11"/>
      <c r="IB66" s="11"/>
      <c r="IC66" s="11"/>
      <c r="ID66" s="11"/>
      <c r="IE66" s="11"/>
      <c r="IF66" s="11"/>
      <c r="IG66" s="11"/>
      <c r="IH66" s="11"/>
      <c r="II66" s="11"/>
      <c r="IJ66" s="11"/>
    </row>
    <row r="67" spans="2:244" ht="30" customHeight="1" x14ac:dyDescent="0.2">
      <c r="D67" s="357" t="s">
        <v>409</v>
      </c>
      <c r="E67" s="357" t="s">
        <v>328</v>
      </c>
      <c r="F67" s="345" t="s">
        <v>215</v>
      </c>
      <c r="G67" s="355" t="s">
        <v>35</v>
      </c>
      <c r="H67" s="348">
        <v>1567</v>
      </c>
      <c r="I67" s="326">
        <v>50</v>
      </c>
      <c r="J67" s="328">
        <f t="shared" si="25"/>
        <v>5223.333333333333</v>
      </c>
      <c r="K67" s="328">
        <f t="shared" si="22"/>
        <v>8357.3333333333321</v>
      </c>
      <c r="L67" s="325">
        <f t="shared" si="23"/>
        <v>2606.3999999999996</v>
      </c>
      <c r="M67" s="325">
        <f t="shared" si="24"/>
        <v>5750.9333333333325</v>
      </c>
      <c r="N67" s="325">
        <v>85.17</v>
      </c>
      <c r="O67" s="325">
        <f t="shared" si="4"/>
        <v>0</v>
      </c>
      <c r="P67" s="325">
        <f t="shared" si="5"/>
        <v>85.17</v>
      </c>
      <c r="Q67" s="325">
        <f t="shared" si="6"/>
        <v>5138.163333333333</v>
      </c>
      <c r="R67" s="16"/>
      <c r="T67" s="35">
        <v>0</v>
      </c>
      <c r="U67" s="47"/>
      <c r="V67" s="48"/>
    </row>
    <row r="68" spans="2:244" ht="30" customHeight="1" x14ac:dyDescent="0.2">
      <c r="D68" s="357" t="s">
        <v>410</v>
      </c>
      <c r="E68" s="357" t="s">
        <v>328</v>
      </c>
      <c r="F68" s="331" t="s">
        <v>275</v>
      </c>
      <c r="G68" s="324" t="s">
        <v>35</v>
      </c>
      <c r="H68" s="348">
        <v>1567</v>
      </c>
      <c r="I68" s="326">
        <v>50</v>
      </c>
      <c r="J68" s="328">
        <f t="shared" si="25"/>
        <v>5223.333333333333</v>
      </c>
      <c r="K68" s="328">
        <f t="shared" si="22"/>
        <v>8357.3333333333321</v>
      </c>
      <c r="L68" s="325">
        <f t="shared" si="23"/>
        <v>2606.3999999999996</v>
      </c>
      <c r="M68" s="325">
        <f t="shared" si="24"/>
        <v>5750.9333333333325</v>
      </c>
      <c r="N68" s="325">
        <v>85.17</v>
      </c>
      <c r="O68" s="325">
        <f t="shared" si="4"/>
        <v>0</v>
      </c>
      <c r="P68" s="325">
        <f t="shared" si="5"/>
        <v>85.17</v>
      </c>
      <c r="Q68" s="325">
        <f t="shared" si="6"/>
        <v>5138.163333333333</v>
      </c>
      <c r="R68" s="16"/>
      <c r="T68" s="1">
        <v>0</v>
      </c>
      <c r="U68" s="46"/>
      <c r="V68" s="48"/>
    </row>
    <row r="69" spans="2:244" ht="30" customHeight="1" x14ac:dyDescent="0.25">
      <c r="D69" s="399"/>
      <c r="E69" s="399"/>
      <c r="F69" s="380" t="s">
        <v>48</v>
      </c>
      <c r="G69" s="355"/>
      <c r="H69" s="384"/>
      <c r="I69" s="101"/>
      <c r="J69" s="369"/>
      <c r="K69" s="400"/>
      <c r="L69" s="401"/>
      <c r="M69" s="402"/>
      <c r="N69" s="402"/>
      <c r="O69" s="370"/>
      <c r="P69" s="370"/>
      <c r="Q69" s="101"/>
      <c r="R69" s="55"/>
      <c r="U69" s="46"/>
      <c r="V69" s="48"/>
    </row>
    <row r="70" spans="2:244" ht="30" customHeight="1" x14ac:dyDescent="0.2">
      <c r="D70" s="403" t="s">
        <v>411</v>
      </c>
      <c r="E70" s="404" t="s">
        <v>328</v>
      </c>
      <c r="F70" s="405" t="s">
        <v>213</v>
      </c>
      <c r="G70" s="355" t="s">
        <v>49</v>
      </c>
      <c r="H70" s="406">
        <v>3226</v>
      </c>
      <c r="I70" s="407">
        <v>50</v>
      </c>
      <c r="J70" s="408">
        <f t="shared" si="25"/>
        <v>10753.333333333334</v>
      </c>
      <c r="K70" s="409">
        <f>H70*2+J70</f>
        <v>17205.333333333336</v>
      </c>
      <c r="L70" s="410">
        <v>0</v>
      </c>
      <c r="M70" s="410">
        <f>K70-L70</f>
        <v>17205.333333333336</v>
      </c>
      <c r="N70" s="410">
        <v>2381.6</v>
      </c>
      <c r="O70" s="410">
        <f t="shared" si="4"/>
        <v>209.12</v>
      </c>
      <c r="P70" s="411">
        <f t="shared" si="5"/>
        <v>2172.48</v>
      </c>
      <c r="Q70" s="412">
        <f t="shared" si="6"/>
        <v>8580.8533333333344</v>
      </c>
      <c r="R70" s="249"/>
      <c r="T70" s="1">
        <v>104.56</v>
      </c>
      <c r="U70" s="46"/>
      <c r="V70" s="48"/>
    </row>
    <row r="71" spans="2:244" ht="30" customHeight="1" x14ac:dyDescent="0.25">
      <c r="D71" s="508" t="s">
        <v>269</v>
      </c>
      <c r="E71" s="508"/>
      <c r="F71" s="508"/>
      <c r="G71" s="508"/>
      <c r="H71" s="508"/>
      <c r="I71" s="508"/>
      <c r="J71" s="508"/>
      <c r="K71" s="508"/>
      <c r="L71" s="508"/>
      <c r="M71" s="508"/>
      <c r="N71" s="508"/>
      <c r="O71" s="508"/>
      <c r="P71" s="508"/>
      <c r="Q71" s="508"/>
      <c r="R71" s="508"/>
      <c r="U71" s="46"/>
      <c r="V71" s="48"/>
    </row>
    <row r="72" spans="2:244" ht="30" customHeight="1" x14ac:dyDescent="0.25">
      <c r="D72" s="505" t="s">
        <v>160</v>
      </c>
      <c r="E72" s="505"/>
      <c r="F72" s="505"/>
      <c r="G72" s="505"/>
      <c r="H72" s="505"/>
      <c r="I72" s="505"/>
      <c r="J72" s="505"/>
      <c r="K72" s="505"/>
      <c r="L72" s="505"/>
      <c r="M72" s="505"/>
      <c r="N72" s="505"/>
      <c r="O72" s="505"/>
      <c r="P72" s="505"/>
      <c r="Q72" s="505"/>
      <c r="R72" s="505"/>
      <c r="U72" s="46"/>
      <c r="V72" s="48"/>
    </row>
    <row r="73" spans="2:244" ht="30" customHeight="1" x14ac:dyDescent="0.25">
      <c r="D73" s="506" t="str">
        <f>D5</f>
        <v>NOMINA AGUINALDO EJERCICIO FISCAL 2020</v>
      </c>
      <c r="E73" s="506"/>
      <c r="F73" s="506"/>
      <c r="G73" s="506"/>
      <c r="H73" s="506"/>
      <c r="I73" s="506"/>
      <c r="J73" s="506"/>
      <c r="K73" s="506"/>
      <c r="L73" s="506"/>
      <c r="M73" s="506"/>
      <c r="N73" s="506"/>
      <c r="O73" s="506"/>
      <c r="P73" s="506"/>
      <c r="Q73" s="506"/>
      <c r="R73" s="506"/>
      <c r="U73" s="46"/>
      <c r="V73" s="48"/>
    </row>
    <row r="74" spans="2:244" ht="30" customHeight="1" x14ac:dyDescent="0.25">
      <c r="D74" s="506" t="s">
        <v>151</v>
      </c>
      <c r="E74" s="506"/>
      <c r="F74" s="506"/>
      <c r="G74" s="506"/>
      <c r="H74" s="506"/>
      <c r="I74" s="506"/>
      <c r="J74" s="506"/>
      <c r="K74" s="506"/>
      <c r="L74" s="506"/>
      <c r="M74" s="506"/>
      <c r="N74" s="506"/>
      <c r="O74" s="506"/>
      <c r="P74" s="506"/>
      <c r="Q74" s="506"/>
      <c r="R74" s="506"/>
      <c r="U74" s="46"/>
      <c r="V74" s="48"/>
    </row>
    <row r="75" spans="2:244" ht="30" customHeight="1" x14ac:dyDescent="0.2">
      <c r="D75" s="499" t="s">
        <v>371</v>
      </c>
      <c r="E75" s="269" t="s">
        <v>316</v>
      </c>
      <c r="F75" s="270"/>
      <c r="G75" s="271"/>
      <c r="H75" s="493" t="s">
        <v>0</v>
      </c>
      <c r="I75" s="494"/>
      <c r="J75" s="495"/>
      <c r="K75" s="273"/>
      <c r="L75" s="274"/>
      <c r="M75" s="274"/>
      <c r="N75" s="274"/>
      <c r="O75" s="274"/>
      <c r="P75" s="274"/>
      <c r="Q75" s="275"/>
      <c r="R75" s="276"/>
      <c r="U75" s="46"/>
      <c r="V75" s="48"/>
    </row>
    <row r="76" spans="2:244" ht="22.5" customHeight="1" x14ac:dyDescent="0.2">
      <c r="D76" s="500"/>
      <c r="E76" s="277" t="s">
        <v>317</v>
      </c>
      <c r="F76" s="276"/>
      <c r="G76" s="276"/>
      <c r="H76" s="69" t="s">
        <v>1</v>
      </c>
      <c r="I76" s="70" t="s">
        <v>161</v>
      </c>
      <c r="J76" s="70"/>
      <c r="K76" s="70" t="s">
        <v>150</v>
      </c>
      <c r="L76" s="70" t="s">
        <v>493</v>
      </c>
      <c r="M76" s="70" t="s">
        <v>492</v>
      </c>
      <c r="N76" s="70" t="s">
        <v>497</v>
      </c>
      <c r="O76" s="70" t="s">
        <v>496</v>
      </c>
      <c r="P76" s="70" t="s">
        <v>496</v>
      </c>
      <c r="Q76" s="70" t="s">
        <v>491</v>
      </c>
      <c r="R76" s="279"/>
      <c r="U76" s="46"/>
      <c r="V76" s="48"/>
    </row>
    <row r="77" spans="2:244" ht="21.75" customHeight="1" x14ac:dyDescent="0.2">
      <c r="D77" s="500"/>
      <c r="E77" s="277"/>
      <c r="F77" s="272"/>
      <c r="G77" s="279" t="s">
        <v>8</v>
      </c>
      <c r="H77" s="66" t="s">
        <v>152</v>
      </c>
      <c r="I77" s="69" t="s">
        <v>491</v>
      </c>
      <c r="J77" s="70" t="s">
        <v>147</v>
      </c>
      <c r="K77" s="69" t="s">
        <v>492</v>
      </c>
      <c r="L77" s="69" t="s">
        <v>494</v>
      </c>
      <c r="M77" s="69" t="s">
        <v>495</v>
      </c>
      <c r="N77" s="69" t="s">
        <v>150</v>
      </c>
      <c r="O77" s="69" t="s">
        <v>498</v>
      </c>
      <c r="P77" s="69" t="s">
        <v>491</v>
      </c>
      <c r="Q77" s="69" t="s">
        <v>499</v>
      </c>
      <c r="R77" s="272" t="s">
        <v>158</v>
      </c>
      <c r="U77" s="46"/>
      <c r="V77" s="48"/>
    </row>
    <row r="78" spans="2:244" ht="18" customHeight="1" x14ac:dyDescent="0.2">
      <c r="D78" s="501"/>
      <c r="E78" s="280"/>
      <c r="F78" s="272" t="s">
        <v>74</v>
      </c>
      <c r="G78" s="272" t="s">
        <v>7</v>
      </c>
      <c r="H78" s="272"/>
      <c r="I78" s="272"/>
      <c r="J78" s="278"/>
      <c r="K78" s="281"/>
      <c r="L78" s="282"/>
      <c r="M78" s="282"/>
      <c r="N78" s="282"/>
      <c r="O78" s="282"/>
      <c r="P78" s="282"/>
      <c r="Q78" s="272"/>
      <c r="R78" s="272"/>
      <c r="U78" s="46"/>
      <c r="V78" s="48"/>
    </row>
    <row r="79" spans="2:244" ht="30" customHeight="1" x14ac:dyDescent="0.25">
      <c r="D79" s="371"/>
      <c r="E79" s="372"/>
      <c r="F79" s="373" t="s">
        <v>240</v>
      </c>
      <c r="G79" s="332"/>
      <c r="H79" s="374"/>
      <c r="I79" s="375"/>
      <c r="J79" s="376"/>
      <c r="K79" s="376"/>
      <c r="L79" s="375"/>
      <c r="M79" s="375"/>
      <c r="N79" s="375"/>
      <c r="O79" s="325"/>
      <c r="P79" s="325"/>
      <c r="Q79" s="325"/>
      <c r="R79" s="55"/>
      <c r="U79" s="46"/>
      <c r="V79" s="48"/>
    </row>
    <row r="80" spans="2:244" ht="30" customHeight="1" x14ac:dyDescent="0.2">
      <c r="D80" s="377" t="s">
        <v>412</v>
      </c>
      <c r="E80" s="378" t="s">
        <v>337</v>
      </c>
      <c r="F80" s="331" t="s">
        <v>241</v>
      </c>
      <c r="G80" s="330" t="s">
        <v>242</v>
      </c>
      <c r="H80" s="325">
        <v>2220</v>
      </c>
      <c r="I80" s="326">
        <v>50</v>
      </c>
      <c r="J80" s="328">
        <f>H80/15*I80</f>
        <v>7400</v>
      </c>
      <c r="K80" s="328">
        <f>H80*2+J80</f>
        <v>11840</v>
      </c>
      <c r="L80" s="325">
        <f t="shared" ref="L80" si="26">30*86.88</f>
        <v>2606.3999999999996</v>
      </c>
      <c r="M80" s="325">
        <f>K80-L80</f>
        <v>9233.6</v>
      </c>
      <c r="N80" s="325">
        <v>789.66</v>
      </c>
      <c r="O80" s="325">
        <f t="shared" si="4"/>
        <v>0</v>
      </c>
      <c r="P80" s="325">
        <f t="shared" si="5"/>
        <v>789.66</v>
      </c>
      <c r="Q80" s="325">
        <f t="shared" si="6"/>
        <v>6610.34</v>
      </c>
      <c r="R80" s="16"/>
      <c r="T80" s="1">
        <v>0</v>
      </c>
      <c r="U80" s="46"/>
      <c r="V80" s="48"/>
    </row>
    <row r="81" spans="4:22" ht="30" customHeight="1" x14ac:dyDescent="0.25">
      <c r="D81" s="377"/>
      <c r="E81" s="379"/>
      <c r="F81" s="380" t="s">
        <v>243</v>
      </c>
      <c r="G81" s="381"/>
      <c r="H81" s="348"/>
      <c r="I81" s="325"/>
      <c r="J81" s="328"/>
      <c r="K81" s="328"/>
      <c r="L81" s="325"/>
      <c r="M81" s="325"/>
      <c r="N81" s="325"/>
      <c r="O81" s="325"/>
      <c r="P81" s="325"/>
      <c r="Q81" s="325"/>
      <c r="R81" s="16"/>
      <c r="U81" s="46"/>
      <c r="V81" s="48"/>
    </row>
    <row r="82" spans="4:22" ht="30" customHeight="1" x14ac:dyDescent="0.2">
      <c r="D82" s="377" t="s">
        <v>413</v>
      </c>
      <c r="E82" s="379" t="s">
        <v>328</v>
      </c>
      <c r="F82" s="382" t="s">
        <v>484</v>
      </c>
      <c r="G82" s="381" t="s">
        <v>244</v>
      </c>
      <c r="H82" s="325">
        <v>2868</v>
      </c>
      <c r="I82" s="327">
        <v>27.26</v>
      </c>
      <c r="J82" s="328">
        <f t="shared" ref="J82:J101" si="27">H82/15*I82</f>
        <v>5212.1120000000001</v>
      </c>
      <c r="K82" s="328">
        <f>H82*2+J82</f>
        <v>10948.112000000001</v>
      </c>
      <c r="L82" s="325">
        <f t="shared" ref="L82" si="28">30*86.88</f>
        <v>2606.3999999999996</v>
      </c>
      <c r="M82" s="325">
        <f>K82-L82</f>
        <v>8341.7120000000014</v>
      </c>
      <c r="N82" s="325">
        <v>661.68</v>
      </c>
      <c r="O82" s="325">
        <f t="shared" si="4"/>
        <v>90.66</v>
      </c>
      <c r="P82" s="325">
        <f t="shared" si="5"/>
        <v>571.02</v>
      </c>
      <c r="Q82" s="325">
        <f t="shared" si="6"/>
        <v>4641.0920000000006</v>
      </c>
      <c r="R82" s="16"/>
      <c r="T82" s="1">
        <v>45.33</v>
      </c>
      <c r="U82" s="46"/>
      <c r="V82" s="48"/>
    </row>
    <row r="83" spans="4:22" ht="30" customHeight="1" x14ac:dyDescent="0.25">
      <c r="D83" s="377"/>
      <c r="E83" s="378"/>
      <c r="F83" s="383" t="s">
        <v>246</v>
      </c>
      <c r="G83" s="330"/>
      <c r="H83" s="348"/>
      <c r="I83" s="325"/>
      <c r="J83" s="328"/>
      <c r="K83" s="328"/>
      <c r="L83" s="325"/>
      <c r="M83" s="325"/>
      <c r="N83" s="325"/>
      <c r="O83" s="325"/>
      <c r="P83" s="325"/>
      <c r="Q83" s="325"/>
      <c r="R83" s="16"/>
      <c r="U83" s="46"/>
      <c r="V83" s="48"/>
    </row>
    <row r="84" spans="4:22" ht="30" customHeight="1" x14ac:dyDescent="0.2">
      <c r="D84" s="377" t="s">
        <v>414</v>
      </c>
      <c r="E84" s="378" t="s">
        <v>337</v>
      </c>
      <c r="F84" s="331" t="s">
        <v>265</v>
      </c>
      <c r="G84" s="324" t="s">
        <v>247</v>
      </c>
      <c r="H84" s="325">
        <v>2220</v>
      </c>
      <c r="I84" s="327">
        <v>43.29</v>
      </c>
      <c r="J84" s="328">
        <f t="shared" si="27"/>
        <v>6406.92</v>
      </c>
      <c r="K84" s="328">
        <f>H84*2+J84</f>
        <v>10846.92</v>
      </c>
      <c r="L84" s="325">
        <f t="shared" ref="L84" si="29">30*86.88</f>
        <v>2606.3999999999996</v>
      </c>
      <c r="M84" s="325">
        <f>K84-L84</f>
        <v>8240.52</v>
      </c>
      <c r="N84" s="325">
        <v>650.66999999999996</v>
      </c>
      <c r="O84" s="325">
        <f t="shared" si="4"/>
        <v>0</v>
      </c>
      <c r="P84" s="325">
        <f t="shared" si="5"/>
        <v>650.66999999999996</v>
      </c>
      <c r="Q84" s="325">
        <f t="shared" si="6"/>
        <v>5756.25</v>
      </c>
      <c r="R84" s="16"/>
      <c r="T84" s="1">
        <v>0</v>
      </c>
      <c r="U84" s="46"/>
      <c r="V84" s="48"/>
    </row>
    <row r="85" spans="4:22" ht="30" customHeight="1" x14ac:dyDescent="0.25">
      <c r="D85" s="377"/>
      <c r="E85" s="378"/>
      <c r="F85" s="383" t="s">
        <v>248</v>
      </c>
      <c r="G85" s="324"/>
      <c r="H85" s="348"/>
      <c r="I85" s="325"/>
      <c r="J85" s="328"/>
      <c r="K85" s="328"/>
      <c r="L85" s="325"/>
      <c r="M85" s="325"/>
      <c r="N85" s="325"/>
      <c r="O85" s="325"/>
      <c r="P85" s="325"/>
      <c r="Q85" s="325"/>
      <c r="R85" s="16"/>
      <c r="U85" s="46"/>
      <c r="V85" s="48"/>
    </row>
    <row r="86" spans="4:22" ht="30" customHeight="1" x14ac:dyDescent="0.2">
      <c r="D86" s="377" t="s">
        <v>415</v>
      </c>
      <c r="E86" s="378" t="s">
        <v>337</v>
      </c>
      <c r="F86" s="331" t="s">
        <v>276</v>
      </c>
      <c r="G86" s="324" t="s">
        <v>31</v>
      </c>
      <c r="H86" s="325">
        <v>2220</v>
      </c>
      <c r="I86" s="326">
        <v>50</v>
      </c>
      <c r="J86" s="328">
        <f t="shared" si="27"/>
        <v>7400</v>
      </c>
      <c r="K86" s="328">
        <f t="shared" ref="K86:K97" si="30">H86*2+J86</f>
        <v>11840</v>
      </c>
      <c r="L86" s="325">
        <f t="shared" ref="L86:L97" si="31">30*86.88</f>
        <v>2606.3999999999996</v>
      </c>
      <c r="M86" s="325">
        <f t="shared" ref="M86:M97" si="32">K86-L86</f>
        <v>9233.6</v>
      </c>
      <c r="N86" s="325">
        <v>789.66</v>
      </c>
      <c r="O86" s="325">
        <f t="shared" si="4"/>
        <v>0</v>
      </c>
      <c r="P86" s="325">
        <f t="shared" si="5"/>
        <v>789.66</v>
      </c>
      <c r="Q86" s="325">
        <f t="shared" si="6"/>
        <v>6610.34</v>
      </c>
      <c r="R86" s="16"/>
      <c r="T86" s="1">
        <v>0</v>
      </c>
      <c r="U86" s="46"/>
      <c r="V86" s="48"/>
    </row>
    <row r="87" spans="4:22" ht="30" customHeight="1" x14ac:dyDescent="0.2">
      <c r="D87" s="377" t="s">
        <v>416</v>
      </c>
      <c r="E87" s="378" t="s">
        <v>337</v>
      </c>
      <c r="F87" s="331" t="s">
        <v>277</v>
      </c>
      <c r="G87" s="324" t="s">
        <v>31</v>
      </c>
      <c r="H87" s="325">
        <v>2220</v>
      </c>
      <c r="I87" s="326">
        <v>50</v>
      </c>
      <c r="J87" s="328">
        <f t="shared" si="27"/>
        <v>7400</v>
      </c>
      <c r="K87" s="328">
        <f t="shared" si="30"/>
        <v>11840</v>
      </c>
      <c r="L87" s="325">
        <f t="shared" si="31"/>
        <v>2606.3999999999996</v>
      </c>
      <c r="M87" s="325">
        <f t="shared" si="32"/>
        <v>9233.6</v>
      </c>
      <c r="N87" s="325">
        <v>789.66</v>
      </c>
      <c r="O87" s="325">
        <f t="shared" si="4"/>
        <v>0</v>
      </c>
      <c r="P87" s="325">
        <f t="shared" si="5"/>
        <v>789.66</v>
      </c>
      <c r="Q87" s="325">
        <f t="shared" si="6"/>
        <v>6610.34</v>
      </c>
      <c r="R87" s="16"/>
      <c r="T87" s="1">
        <v>0</v>
      </c>
      <c r="U87" s="46"/>
      <c r="V87" s="48"/>
    </row>
    <row r="88" spans="4:22" ht="30" customHeight="1" x14ac:dyDescent="0.2">
      <c r="D88" s="377" t="s">
        <v>417</v>
      </c>
      <c r="E88" s="378" t="s">
        <v>328</v>
      </c>
      <c r="F88" s="331" t="s">
        <v>278</v>
      </c>
      <c r="G88" s="324" t="s">
        <v>279</v>
      </c>
      <c r="H88" s="384">
        <v>2439</v>
      </c>
      <c r="I88" s="326">
        <v>50</v>
      </c>
      <c r="J88" s="328">
        <f t="shared" si="27"/>
        <v>8130</v>
      </c>
      <c r="K88" s="328">
        <f t="shared" si="30"/>
        <v>13008</v>
      </c>
      <c r="L88" s="325">
        <f t="shared" si="31"/>
        <v>2606.3999999999996</v>
      </c>
      <c r="M88" s="325">
        <f t="shared" si="32"/>
        <v>10401.6</v>
      </c>
      <c r="N88" s="325">
        <v>983.66</v>
      </c>
      <c r="O88" s="325">
        <f t="shared" si="4"/>
        <v>0</v>
      </c>
      <c r="P88" s="325">
        <f t="shared" si="5"/>
        <v>983.66</v>
      </c>
      <c r="Q88" s="325">
        <f t="shared" si="6"/>
        <v>7146.34</v>
      </c>
      <c r="R88" s="16"/>
      <c r="T88" s="1">
        <v>0</v>
      </c>
      <c r="U88" s="46"/>
      <c r="V88" s="48"/>
    </row>
    <row r="89" spans="4:22" ht="30" customHeight="1" x14ac:dyDescent="0.2">
      <c r="D89" s="377" t="s">
        <v>418</v>
      </c>
      <c r="E89" s="378" t="s">
        <v>328</v>
      </c>
      <c r="F89" s="331" t="s">
        <v>249</v>
      </c>
      <c r="G89" s="324" t="s">
        <v>31</v>
      </c>
      <c r="H89" s="348">
        <v>2322</v>
      </c>
      <c r="I89" s="326">
        <v>50</v>
      </c>
      <c r="J89" s="328">
        <f t="shared" si="27"/>
        <v>7740.0000000000009</v>
      </c>
      <c r="K89" s="328">
        <f t="shared" si="30"/>
        <v>12384</v>
      </c>
      <c r="L89" s="325">
        <f t="shared" si="31"/>
        <v>2606.3999999999996</v>
      </c>
      <c r="M89" s="325">
        <f t="shared" si="32"/>
        <v>9777.6</v>
      </c>
      <c r="N89" s="325">
        <v>876.7</v>
      </c>
      <c r="O89" s="325">
        <f t="shared" si="4"/>
        <v>0</v>
      </c>
      <c r="P89" s="325">
        <f t="shared" si="5"/>
        <v>876.7</v>
      </c>
      <c r="Q89" s="325">
        <f t="shared" si="6"/>
        <v>6863.3000000000011</v>
      </c>
      <c r="R89" s="16"/>
      <c r="T89" s="1">
        <v>0</v>
      </c>
      <c r="U89" s="46"/>
      <c r="V89" s="48"/>
    </row>
    <row r="90" spans="4:22" ht="30" customHeight="1" x14ac:dyDescent="0.2">
      <c r="D90" s="377" t="s">
        <v>419</v>
      </c>
      <c r="E90" s="378" t="s">
        <v>337</v>
      </c>
      <c r="F90" s="331" t="s">
        <v>250</v>
      </c>
      <c r="G90" s="324" t="s">
        <v>31</v>
      </c>
      <c r="H90" s="348">
        <v>2322</v>
      </c>
      <c r="I90" s="326">
        <v>50</v>
      </c>
      <c r="J90" s="328">
        <f t="shared" si="27"/>
        <v>7740.0000000000009</v>
      </c>
      <c r="K90" s="328">
        <f t="shared" si="30"/>
        <v>12384</v>
      </c>
      <c r="L90" s="325">
        <f t="shared" si="31"/>
        <v>2606.3999999999996</v>
      </c>
      <c r="M90" s="325">
        <f t="shared" si="32"/>
        <v>9777.6</v>
      </c>
      <c r="N90" s="325">
        <v>876.7</v>
      </c>
      <c r="O90" s="325">
        <f t="shared" si="4"/>
        <v>0</v>
      </c>
      <c r="P90" s="325">
        <f t="shared" si="5"/>
        <v>876.7</v>
      </c>
      <c r="Q90" s="325">
        <f t="shared" si="6"/>
        <v>6863.3000000000011</v>
      </c>
      <c r="R90" s="16"/>
      <c r="T90" s="1">
        <v>0</v>
      </c>
      <c r="U90" s="46"/>
      <c r="V90" s="48"/>
    </row>
    <row r="91" spans="4:22" ht="30" customHeight="1" x14ac:dyDescent="0.2">
      <c r="D91" s="377" t="s">
        <v>420</v>
      </c>
      <c r="E91" s="378" t="s">
        <v>337</v>
      </c>
      <c r="F91" s="331" t="s">
        <v>261</v>
      </c>
      <c r="G91" s="324" t="s">
        <v>42</v>
      </c>
      <c r="H91" s="348">
        <v>2397</v>
      </c>
      <c r="I91" s="326">
        <v>50</v>
      </c>
      <c r="J91" s="328">
        <f t="shared" si="27"/>
        <v>7990.0000000000009</v>
      </c>
      <c r="K91" s="328">
        <f t="shared" si="30"/>
        <v>12784</v>
      </c>
      <c r="L91" s="325">
        <f t="shared" si="31"/>
        <v>2606.3999999999996</v>
      </c>
      <c r="M91" s="325">
        <f t="shared" si="32"/>
        <v>10177.6</v>
      </c>
      <c r="N91" s="325">
        <v>943.52</v>
      </c>
      <c r="O91" s="325">
        <f t="shared" si="4"/>
        <v>0</v>
      </c>
      <c r="P91" s="325">
        <f t="shared" si="5"/>
        <v>943.52</v>
      </c>
      <c r="Q91" s="325">
        <f t="shared" si="6"/>
        <v>7046.4800000000014</v>
      </c>
      <c r="R91" s="16"/>
      <c r="T91" s="1">
        <v>0</v>
      </c>
      <c r="U91" s="46"/>
      <c r="V91" s="48"/>
    </row>
    <row r="92" spans="4:22" ht="30" customHeight="1" x14ac:dyDescent="0.2">
      <c r="D92" s="377" t="s">
        <v>421</v>
      </c>
      <c r="E92" s="378"/>
      <c r="F92" s="331" t="s">
        <v>270</v>
      </c>
      <c r="G92" s="324" t="s">
        <v>266</v>
      </c>
      <c r="H92" s="348">
        <v>0</v>
      </c>
      <c r="I92" s="326">
        <v>0</v>
      </c>
      <c r="J92" s="328">
        <f t="shared" si="27"/>
        <v>0</v>
      </c>
      <c r="K92" s="328">
        <f t="shared" si="30"/>
        <v>0</v>
      </c>
      <c r="L92" s="325">
        <f t="shared" si="31"/>
        <v>2606.3999999999996</v>
      </c>
      <c r="M92" s="325">
        <f t="shared" si="32"/>
        <v>-2606.3999999999996</v>
      </c>
      <c r="N92" s="325">
        <v>1322.49</v>
      </c>
      <c r="O92" s="325">
        <f t="shared" si="4"/>
        <v>0</v>
      </c>
      <c r="P92" s="325">
        <v>0</v>
      </c>
      <c r="Q92" s="325">
        <f t="shared" si="6"/>
        <v>0</v>
      </c>
      <c r="R92" s="16"/>
      <c r="T92" s="1">
        <v>0</v>
      </c>
      <c r="U92" s="46"/>
      <c r="V92" s="48"/>
    </row>
    <row r="93" spans="4:22" ht="30" customHeight="1" x14ac:dyDescent="0.2">
      <c r="D93" s="377" t="s">
        <v>422</v>
      </c>
      <c r="E93" s="378" t="s">
        <v>337</v>
      </c>
      <c r="F93" s="331" t="s">
        <v>271</v>
      </c>
      <c r="G93" s="324" t="s">
        <v>37</v>
      </c>
      <c r="H93" s="348">
        <v>2785</v>
      </c>
      <c r="I93" s="326">
        <v>50</v>
      </c>
      <c r="J93" s="328">
        <f t="shared" si="27"/>
        <v>9283.3333333333321</v>
      </c>
      <c r="K93" s="328">
        <f t="shared" si="30"/>
        <v>14853.333333333332</v>
      </c>
      <c r="L93" s="325">
        <f t="shared" si="31"/>
        <v>2606.3999999999996</v>
      </c>
      <c r="M93" s="325">
        <f t="shared" si="32"/>
        <v>12246.933333333332</v>
      </c>
      <c r="N93" s="325">
        <v>1322.49</v>
      </c>
      <c r="O93" s="325">
        <f t="shared" ref="O93:O133" si="33">T93*2</f>
        <v>67.760000000000005</v>
      </c>
      <c r="P93" s="325">
        <f t="shared" ref="P93:P133" si="34">N93-O93</f>
        <v>1254.73</v>
      </c>
      <c r="Q93" s="325">
        <f t="shared" ref="Q93:Q133" si="35">J93-P93</f>
        <v>8028.6033333333326</v>
      </c>
      <c r="R93" s="16"/>
      <c r="T93" s="1">
        <v>33.880000000000003</v>
      </c>
      <c r="U93" s="46"/>
      <c r="V93" s="48"/>
    </row>
    <row r="94" spans="4:22" ht="30" customHeight="1" x14ac:dyDescent="0.2">
      <c r="D94" s="377" t="s">
        <v>423</v>
      </c>
      <c r="E94" s="378" t="s">
        <v>337</v>
      </c>
      <c r="F94" s="331" t="s">
        <v>272</v>
      </c>
      <c r="G94" s="324" t="s">
        <v>481</v>
      </c>
      <c r="H94" s="348">
        <v>3943</v>
      </c>
      <c r="I94" s="326">
        <v>50</v>
      </c>
      <c r="J94" s="328">
        <f t="shared" si="27"/>
        <v>13143.333333333334</v>
      </c>
      <c r="K94" s="328">
        <f t="shared" si="30"/>
        <v>21029.333333333336</v>
      </c>
      <c r="L94" s="325">
        <f t="shared" si="31"/>
        <v>2606.3999999999996</v>
      </c>
      <c r="M94" s="325">
        <f t="shared" si="32"/>
        <v>18422.933333333334</v>
      </c>
      <c r="N94" s="325">
        <v>2641.68</v>
      </c>
      <c r="O94" s="325">
        <f t="shared" si="33"/>
        <v>615.34</v>
      </c>
      <c r="P94" s="325">
        <f t="shared" si="34"/>
        <v>2026.3399999999997</v>
      </c>
      <c r="Q94" s="325">
        <f t="shared" si="35"/>
        <v>11116.993333333334</v>
      </c>
      <c r="R94" s="16"/>
      <c r="T94" s="1">
        <v>307.67</v>
      </c>
      <c r="U94" s="46"/>
      <c r="V94" s="48"/>
    </row>
    <row r="95" spans="4:22" ht="30" customHeight="1" x14ac:dyDescent="0.2">
      <c r="D95" s="377"/>
      <c r="E95" s="378" t="s">
        <v>337</v>
      </c>
      <c r="F95" s="331" t="s">
        <v>479</v>
      </c>
      <c r="G95" s="324" t="s">
        <v>480</v>
      </c>
      <c r="H95" s="348">
        <v>4955</v>
      </c>
      <c r="I95" s="327">
        <v>41.78</v>
      </c>
      <c r="J95" s="328">
        <f t="shared" si="27"/>
        <v>13801.326666666666</v>
      </c>
      <c r="K95" s="328">
        <f t="shared" si="30"/>
        <v>23711.326666666668</v>
      </c>
      <c r="L95" s="325">
        <f t="shared" si="31"/>
        <v>2606.3999999999996</v>
      </c>
      <c r="M95" s="325">
        <f t="shared" si="32"/>
        <v>21104.926666666666</v>
      </c>
      <c r="N95" s="325">
        <v>3214.56</v>
      </c>
      <c r="O95" s="325">
        <f t="shared" si="33"/>
        <v>907.14</v>
      </c>
      <c r="P95" s="325">
        <f t="shared" si="34"/>
        <v>2307.42</v>
      </c>
      <c r="Q95" s="325">
        <f t="shared" si="35"/>
        <v>11493.906666666666</v>
      </c>
      <c r="R95" s="16"/>
      <c r="T95" s="1">
        <v>453.57</v>
      </c>
      <c r="U95" s="46"/>
      <c r="V95" s="48"/>
    </row>
    <row r="96" spans="4:22" ht="30" customHeight="1" x14ac:dyDescent="0.2">
      <c r="D96" s="377" t="s">
        <v>424</v>
      </c>
      <c r="E96" s="378" t="s">
        <v>328</v>
      </c>
      <c r="F96" s="331" t="s">
        <v>273</v>
      </c>
      <c r="G96" s="324" t="s">
        <v>37</v>
      </c>
      <c r="H96" s="348">
        <v>2785</v>
      </c>
      <c r="I96" s="326">
        <v>50</v>
      </c>
      <c r="J96" s="328">
        <f t="shared" si="27"/>
        <v>9283.3333333333321</v>
      </c>
      <c r="K96" s="328">
        <f t="shared" si="30"/>
        <v>14853.333333333332</v>
      </c>
      <c r="L96" s="325">
        <f t="shared" si="31"/>
        <v>2606.3999999999996</v>
      </c>
      <c r="M96" s="325">
        <f t="shared" si="32"/>
        <v>12246.933333333332</v>
      </c>
      <c r="N96" s="325">
        <v>1322.49</v>
      </c>
      <c r="O96" s="325">
        <f t="shared" si="33"/>
        <v>72.599999999999994</v>
      </c>
      <c r="P96" s="325">
        <f t="shared" si="34"/>
        <v>1249.8900000000001</v>
      </c>
      <c r="Q96" s="325">
        <f t="shared" si="35"/>
        <v>8033.4433333333318</v>
      </c>
      <c r="R96" s="16"/>
      <c r="T96" s="1">
        <v>36.299999999999997</v>
      </c>
      <c r="U96" s="46"/>
      <c r="V96" s="48"/>
    </row>
    <row r="97" spans="4:22" ht="30" customHeight="1" x14ac:dyDescent="0.2">
      <c r="D97" s="377" t="s">
        <v>425</v>
      </c>
      <c r="E97" s="378" t="s">
        <v>337</v>
      </c>
      <c r="F97" s="331" t="s">
        <v>274</v>
      </c>
      <c r="G97" s="324" t="s">
        <v>37</v>
      </c>
      <c r="H97" s="348">
        <v>2785</v>
      </c>
      <c r="I97" s="326">
        <v>50</v>
      </c>
      <c r="J97" s="328">
        <f t="shared" si="27"/>
        <v>9283.3333333333321</v>
      </c>
      <c r="K97" s="328">
        <f t="shared" si="30"/>
        <v>14853.333333333332</v>
      </c>
      <c r="L97" s="325">
        <f t="shared" si="31"/>
        <v>2606.3999999999996</v>
      </c>
      <c r="M97" s="325">
        <f t="shared" si="32"/>
        <v>12246.933333333332</v>
      </c>
      <c r="N97" s="325">
        <v>1322.49</v>
      </c>
      <c r="O97" s="325">
        <f t="shared" si="33"/>
        <v>72.599999999999994</v>
      </c>
      <c r="P97" s="325">
        <f t="shared" si="34"/>
        <v>1249.8900000000001</v>
      </c>
      <c r="Q97" s="325">
        <f t="shared" si="35"/>
        <v>8033.4433333333318</v>
      </c>
      <c r="R97" s="16"/>
      <c r="T97" s="1">
        <v>36.299999999999997</v>
      </c>
      <c r="U97" s="46"/>
      <c r="V97" s="48"/>
    </row>
    <row r="98" spans="4:22" ht="30" customHeight="1" x14ac:dyDescent="0.25">
      <c r="D98" s="377"/>
      <c r="E98" s="378"/>
      <c r="F98" s="383" t="s">
        <v>220</v>
      </c>
      <c r="G98" s="324"/>
      <c r="H98" s="348"/>
      <c r="I98" s="325"/>
      <c r="J98" s="328"/>
      <c r="K98" s="328"/>
      <c r="L98" s="325"/>
      <c r="M98" s="325"/>
      <c r="N98" s="325"/>
      <c r="O98" s="325"/>
      <c r="P98" s="325"/>
      <c r="Q98" s="325"/>
      <c r="R98" s="16"/>
      <c r="U98" s="46"/>
      <c r="V98" s="48"/>
    </row>
    <row r="99" spans="4:22" ht="30" customHeight="1" x14ac:dyDescent="0.2">
      <c r="D99" s="377" t="s">
        <v>426</v>
      </c>
      <c r="E99" s="378" t="s">
        <v>337</v>
      </c>
      <c r="F99" s="331" t="s">
        <v>253</v>
      </c>
      <c r="G99" s="330" t="s">
        <v>254</v>
      </c>
      <c r="H99" s="325">
        <v>2220</v>
      </c>
      <c r="I99" s="326">
        <v>50</v>
      </c>
      <c r="J99" s="328">
        <f t="shared" si="27"/>
        <v>7400</v>
      </c>
      <c r="K99" s="328">
        <f>H99*2+J99</f>
        <v>11840</v>
      </c>
      <c r="L99" s="325">
        <f t="shared" ref="L99" si="36">30*86.88</f>
        <v>2606.3999999999996</v>
      </c>
      <c r="M99" s="325">
        <f t="shared" ref="M99" si="37">K99-L99</f>
        <v>9233.6</v>
      </c>
      <c r="N99" s="325">
        <v>789.66</v>
      </c>
      <c r="O99" s="325">
        <f t="shared" si="33"/>
        <v>0</v>
      </c>
      <c r="P99" s="325">
        <f t="shared" si="34"/>
        <v>789.66</v>
      </c>
      <c r="Q99" s="325">
        <f t="shared" si="35"/>
        <v>6610.34</v>
      </c>
      <c r="R99" s="16"/>
      <c r="T99" s="1">
        <v>0</v>
      </c>
      <c r="U99" s="46"/>
      <c r="V99" s="48"/>
    </row>
    <row r="100" spans="4:22" ht="30" customHeight="1" x14ac:dyDescent="0.25">
      <c r="D100" s="377"/>
      <c r="E100" s="378"/>
      <c r="F100" s="383" t="s">
        <v>252</v>
      </c>
      <c r="G100" s="324"/>
      <c r="H100" s="348"/>
      <c r="I100" s="325"/>
      <c r="J100" s="328"/>
      <c r="K100" s="328"/>
      <c r="L100" s="325"/>
      <c r="M100" s="325"/>
      <c r="N100" s="325"/>
      <c r="O100" s="325"/>
      <c r="P100" s="325"/>
      <c r="Q100" s="325"/>
      <c r="R100" s="16"/>
      <c r="U100" s="46"/>
      <c r="V100" s="48"/>
    </row>
    <row r="101" spans="4:22" ht="30" customHeight="1" x14ac:dyDescent="0.2">
      <c r="D101" s="371" t="s">
        <v>427</v>
      </c>
      <c r="E101" s="385" t="s">
        <v>328</v>
      </c>
      <c r="F101" s="386" t="s">
        <v>255</v>
      </c>
      <c r="G101" s="387" t="s">
        <v>256</v>
      </c>
      <c r="H101" s="370">
        <v>2220</v>
      </c>
      <c r="I101" s="368">
        <v>50</v>
      </c>
      <c r="J101" s="369">
        <f t="shared" si="27"/>
        <v>7400</v>
      </c>
      <c r="K101" s="369">
        <f t="shared" ref="K101:K110" si="38">H101*2+J101</f>
        <v>11840</v>
      </c>
      <c r="L101" s="370">
        <f t="shared" ref="L101:L110" si="39">30*86.88</f>
        <v>2606.3999999999996</v>
      </c>
      <c r="M101" s="370">
        <f t="shared" ref="M101:M110" si="40">K101-L101</f>
        <v>9233.6</v>
      </c>
      <c r="N101" s="370">
        <v>789.66</v>
      </c>
      <c r="O101" s="370">
        <f t="shared" si="33"/>
        <v>0</v>
      </c>
      <c r="P101" s="370">
        <f t="shared" si="34"/>
        <v>789.66</v>
      </c>
      <c r="Q101" s="370">
        <f t="shared" si="35"/>
        <v>6610.34</v>
      </c>
      <c r="R101" s="320"/>
      <c r="T101" s="1">
        <v>0</v>
      </c>
      <c r="U101" s="46"/>
      <c r="V101" s="48"/>
    </row>
    <row r="102" spans="4:22" ht="24" customHeight="1" x14ac:dyDescent="0.3">
      <c r="D102" s="507" t="s">
        <v>269</v>
      </c>
      <c r="E102" s="507"/>
      <c r="F102" s="507"/>
      <c r="G102" s="507"/>
      <c r="H102" s="507"/>
      <c r="I102" s="507"/>
      <c r="J102" s="507"/>
      <c r="K102" s="507"/>
      <c r="L102" s="507"/>
      <c r="M102" s="507"/>
      <c r="N102" s="507"/>
      <c r="O102" s="507"/>
      <c r="P102" s="507"/>
      <c r="Q102" s="507"/>
      <c r="R102" s="507"/>
      <c r="U102" s="46"/>
      <c r="V102" s="48"/>
    </row>
    <row r="103" spans="4:22" ht="30" customHeight="1" x14ac:dyDescent="0.3">
      <c r="D103" s="503" t="s">
        <v>160</v>
      </c>
      <c r="E103" s="503"/>
      <c r="F103" s="503"/>
      <c r="G103" s="503"/>
      <c r="H103" s="503"/>
      <c r="I103" s="503"/>
      <c r="J103" s="503"/>
      <c r="K103" s="503"/>
      <c r="L103" s="503"/>
      <c r="M103" s="503"/>
      <c r="N103" s="503"/>
      <c r="O103" s="503"/>
      <c r="P103" s="503"/>
      <c r="Q103" s="503"/>
      <c r="R103" s="503"/>
      <c r="U103" s="46"/>
      <c r="V103" s="48"/>
    </row>
    <row r="104" spans="4:22" ht="22.5" customHeight="1" x14ac:dyDescent="0.3">
      <c r="D104" s="491" t="str">
        <f>D5</f>
        <v>NOMINA AGUINALDO EJERCICIO FISCAL 2020</v>
      </c>
      <c r="E104" s="491"/>
      <c r="F104" s="491"/>
      <c r="G104" s="491"/>
      <c r="H104" s="491"/>
      <c r="I104" s="491"/>
      <c r="J104" s="491"/>
      <c r="K104" s="491"/>
      <c r="L104" s="491"/>
      <c r="M104" s="491"/>
      <c r="N104" s="491"/>
      <c r="O104" s="491"/>
      <c r="P104" s="491"/>
      <c r="Q104" s="491"/>
      <c r="R104" s="491"/>
      <c r="U104" s="46"/>
      <c r="V104" s="48"/>
    </row>
    <row r="105" spans="4:22" ht="20.25" customHeight="1" x14ac:dyDescent="0.3">
      <c r="D105" s="491" t="s">
        <v>151</v>
      </c>
      <c r="E105" s="491"/>
      <c r="F105" s="491"/>
      <c r="G105" s="491"/>
      <c r="H105" s="491"/>
      <c r="I105" s="491"/>
      <c r="J105" s="491"/>
      <c r="K105" s="491"/>
      <c r="L105" s="491"/>
      <c r="M105" s="491"/>
      <c r="N105" s="491"/>
      <c r="O105" s="491"/>
      <c r="P105" s="491"/>
      <c r="Q105" s="491"/>
      <c r="R105" s="491"/>
      <c r="U105" s="46"/>
      <c r="V105" s="48"/>
    </row>
    <row r="106" spans="4:22" ht="30" customHeight="1" x14ac:dyDescent="0.2">
      <c r="D106" s="500" t="s">
        <v>371</v>
      </c>
      <c r="E106" s="277" t="s">
        <v>316</v>
      </c>
      <c r="F106" s="270"/>
      <c r="G106" s="270"/>
      <c r="H106" s="493" t="s">
        <v>0</v>
      </c>
      <c r="I106" s="494"/>
      <c r="J106" s="495"/>
      <c r="K106" s="273"/>
      <c r="L106" s="274"/>
      <c r="M106" s="274"/>
      <c r="N106" s="274"/>
      <c r="O106" s="274"/>
      <c r="P106" s="274"/>
      <c r="Q106" s="275"/>
      <c r="R106" s="276"/>
      <c r="U106" s="46"/>
      <c r="V106" s="48"/>
    </row>
    <row r="107" spans="4:22" ht="23.25" customHeight="1" x14ac:dyDescent="0.2">
      <c r="D107" s="500"/>
      <c r="E107" s="277" t="s">
        <v>317</v>
      </c>
      <c r="F107" s="276"/>
      <c r="G107" s="276"/>
      <c r="H107" s="69" t="s">
        <v>1</v>
      </c>
      <c r="I107" s="70" t="s">
        <v>161</v>
      </c>
      <c r="J107" s="70"/>
      <c r="K107" s="70" t="s">
        <v>150</v>
      </c>
      <c r="L107" s="70" t="s">
        <v>493</v>
      </c>
      <c r="M107" s="70" t="s">
        <v>492</v>
      </c>
      <c r="N107" s="70" t="s">
        <v>497</v>
      </c>
      <c r="O107" s="70" t="s">
        <v>496</v>
      </c>
      <c r="P107" s="70" t="s">
        <v>496</v>
      </c>
      <c r="Q107" s="70" t="s">
        <v>491</v>
      </c>
      <c r="R107" s="279"/>
      <c r="U107" s="46"/>
      <c r="V107" s="48"/>
    </row>
    <row r="108" spans="4:22" ht="30" customHeight="1" x14ac:dyDescent="0.2">
      <c r="D108" s="500"/>
      <c r="E108" s="277"/>
      <c r="F108" s="272"/>
      <c r="G108" s="279" t="s">
        <v>8</v>
      </c>
      <c r="H108" s="66" t="s">
        <v>152</v>
      </c>
      <c r="I108" s="69" t="s">
        <v>491</v>
      </c>
      <c r="J108" s="70" t="s">
        <v>147</v>
      </c>
      <c r="K108" s="69" t="s">
        <v>492</v>
      </c>
      <c r="L108" s="69" t="s">
        <v>494</v>
      </c>
      <c r="M108" s="69" t="s">
        <v>495</v>
      </c>
      <c r="N108" s="69" t="s">
        <v>150</v>
      </c>
      <c r="O108" s="69" t="s">
        <v>498</v>
      </c>
      <c r="P108" s="69" t="s">
        <v>491</v>
      </c>
      <c r="Q108" s="69" t="s">
        <v>499</v>
      </c>
      <c r="R108" s="272" t="s">
        <v>158</v>
      </c>
      <c r="U108" s="46"/>
      <c r="V108" s="48"/>
    </row>
    <row r="109" spans="4:22" ht="16.5" customHeight="1" x14ac:dyDescent="0.2">
      <c r="D109" s="501"/>
      <c r="E109" s="280"/>
      <c r="F109" s="272" t="s">
        <v>74</v>
      </c>
      <c r="G109" s="272" t="s">
        <v>7</v>
      </c>
      <c r="H109" s="272"/>
      <c r="I109" s="272"/>
      <c r="J109" s="278"/>
      <c r="K109" s="281"/>
      <c r="L109" s="282"/>
      <c r="M109" s="282"/>
      <c r="N109" s="282"/>
      <c r="O109" s="282"/>
      <c r="P109" s="282"/>
      <c r="Q109" s="272"/>
      <c r="R109" s="272"/>
      <c r="U109" s="46"/>
      <c r="V109" s="48"/>
    </row>
    <row r="110" spans="4:22" ht="30" customHeight="1" x14ac:dyDescent="0.2">
      <c r="D110" s="388" t="s">
        <v>428</v>
      </c>
      <c r="E110" s="388" t="s">
        <v>328</v>
      </c>
      <c r="F110" s="334" t="s">
        <v>83</v>
      </c>
      <c r="G110" s="389" t="s">
        <v>84</v>
      </c>
      <c r="H110" s="367">
        <v>2193</v>
      </c>
      <c r="I110" s="326">
        <v>50</v>
      </c>
      <c r="J110" s="328">
        <f>H110/15*I110</f>
        <v>7309.9999999999991</v>
      </c>
      <c r="K110" s="328">
        <f t="shared" si="38"/>
        <v>11696</v>
      </c>
      <c r="L110" s="325">
        <f t="shared" si="39"/>
        <v>2606.3999999999996</v>
      </c>
      <c r="M110" s="325">
        <f t="shared" si="40"/>
        <v>9089.6</v>
      </c>
      <c r="N110" s="325">
        <v>789.66</v>
      </c>
      <c r="O110" s="325">
        <f t="shared" si="33"/>
        <v>0</v>
      </c>
      <c r="P110" s="325">
        <f t="shared" si="34"/>
        <v>789.66</v>
      </c>
      <c r="Q110" s="325">
        <f t="shared" si="35"/>
        <v>6520.3399999999992</v>
      </c>
      <c r="R110" s="16"/>
      <c r="T110" s="200">
        <v>0</v>
      </c>
      <c r="U110" s="46"/>
      <c r="V110" s="48"/>
    </row>
    <row r="111" spans="4:22" ht="30" customHeight="1" x14ac:dyDescent="0.25">
      <c r="D111" s="341"/>
      <c r="E111" s="341"/>
      <c r="F111" s="383" t="s">
        <v>45</v>
      </c>
      <c r="G111" s="324"/>
      <c r="H111" s="348"/>
      <c r="I111" s="326">
        <v>50</v>
      </c>
      <c r="J111" s="328"/>
      <c r="K111" s="328"/>
      <c r="L111" s="325"/>
      <c r="M111" s="325"/>
      <c r="N111" s="325"/>
      <c r="O111" s="325"/>
      <c r="P111" s="325"/>
      <c r="Q111" s="325"/>
      <c r="R111" s="16"/>
      <c r="T111" s="200"/>
      <c r="U111" s="46"/>
      <c r="V111" s="48"/>
    </row>
    <row r="112" spans="4:22" ht="30" customHeight="1" x14ac:dyDescent="0.2">
      <c r="D112" s="341" t="s">
        <v>429</v>
      </c>
      <c r="E112" s="341" t="s">
        <v>337</v>
      </c>
      <c r="F112" s="331" t="s">
        <v>214</v>
      </c>
      <c r="G112" s="324" t="s">
        <v>35</v>
      </c>
      <c r="H112" s="348">
        <v>787</v>
      </c>
      <c r="I112" s="326">
        <v>50</v>
      </c>
      <c r="J112" s="328">
        <f t="shared" ref="J112:J133" si="41">H112/15*I112</f>
        <v>2623.3333333333335</v>
      </c>
      <c r="K112" s="328">
        <f t="shared" ref="K112:K121" si="42">H112*2+J112</f>
        <v>4197.3333333333339</v>
      </c>
      <c r="L112" s="325">
        <f t="shared" ref="L112:L121" si="43">30*86.88</f>
        <v>2606.3999999999996</v>
      </c>
      <c r="M112" s="325">
        <f t="shared" ref="M112:M121" si="44">K112-L112</f>
        <v>1590.9333333333343</v>
      </c>
      <c r="N112" s="325">
        <v>0</v>
      </c>
      <c r="O112" s="325">
        <f t="shared" si="33"/>
        <v>0</v>
      </c>
      <c r="P112" s="325">
        <f t="shared" si="34"/>
        <v>0</v>
      </c>
      <c r="Q112" s="325">
        <f t="shared" si="35"/>
        <v>2623.3333333333335</v>
      </c>
      <c r="R112" s="16"/>
      <c r="T112" s="200">
        <v>0</v>
      </c>
      <c r="U112" s="46"/>
      <c r="V112" s="48"/>
    </row>
    <row r="113" spans="4:22" ht="30" customHeight="1" x14ac:dyDescent="0.2">
      <c r="D113" s="341" t="s">
        <v>430</v>
      </c>
      <c r="E113" s="341" t="s">
        <v>328</v>
      </c>
      <c r="F113" s="331" t="s">
        <v>283</v>
      </c>
      <c r="G113" s="324" t="s">
        <v>35</v>
      </c>
      <c r="H113" s="348">
        <v>787</v>
      </c>
      <c r="I113" s="326">
        <v>50</v>
      </c>
      <c r="J113" s="328">
        <f t="shared" si="41"/>
        <v>2623.3333333333335</v>
      </c>
      <c r="K113" s="328">
        <f t="shared" si="42"/>
        <v>4197.3333333333339</v>
      </c>
      <c r="L113" s="325">
        <f t="shared" si="43"/>
        <v>2606.3999999999996</v>
      </c>
      <c r="M113" s="325">
        <f t="shared" si="44"/>
        <v>1590.9333333333343</v>
      </c>
      <c r="N113" s="325">
        <v>0</v>
      </c>
      <c r="O113" s="325">
        <f t="shared" si="33"/>
        <v>0</v>
      </c>
      <c r="P113" s="325">
        <f t="shared" si="34"/>
        <v>0</v>
      </c>
      <c r="Q113" s="325">
        <f t="shared" si="35"/>
        <v>2623.3333333333335</v>
      </c>
      <c r="R113" s="16"/>
      <c r="T113" s="200">
        <v>0</v>
      </c>
      <c r="U113" s="46"/>
      <c r="V113" s="48"/>
    </row>
    <row r="114" spans="4:22" ht="30" customHeight="1" x14ac:dyDescent="0.2">
      <c r="D114" s="341" t="s">
        <v>431</v>
      </c>
      <c r="E114" s="341" t="s">
        <v>337</v>
      </c>
      <c r="F114" s="331" t="s">
        <v>225</v>
      </c>
      <c r="G114" s="324" t="s">
        <v>35</v>
      </c>
      <c r="H114" s="348">
        <v>787</v>
      </c>
      <c r="I114" s="326">
        <v>50</v>
      </c>
      <c r="J114" s="328">
        <f t="shared" si="41"/>
        <v>2623.3333333333335</v>
      </c>
      <c r="K114" s="328">
        <f t="shared" si="42"/>
        <v>4197.3333333333339</v>
      </c>
      <c r="L114" s="325">
        <f t="shared" si="43"/>
        <v>2606.3999999999996</v>
      </c>
      <c r="M114" s="325">
        <f t="shared" si="44"/>
        <v>1590.9333333333343</v>
      </c>
      <c r="N114" s="325">
        <v>0</v>
      </c>
      <c r="O114" s="325">
        <f t="shared" si="33"/>
        <v>0</v>
      </c>
      <c r="P114" s="325">
        <f t="shared" si="34"/>
        <v>0</v>
      </c>
      <c r="Q114" s="325">
        <f t="shared" si="35"/>
        <v>2623.3333333333335</v>
      </c>
      <c r="R114" s="16"/>
      <c r="T114" s="200">
        <v>0</v>
      </c>
      <c r="U114" s="46"/>
      <c r="V114" s="48"/>
    </row>
    <row r="115" spans="4:22" ht="30" customHeight="1" x14ac:dyDescent="0.2">
      <c r="D115" s="341" t="s">
        <v>432</v>
      </c>
      <c r="E115" s="341" t="s">
        <v>328</v>
      </c>
      <c r="F115" s="331" t="s">
        <v>110</v>
      </c>
      <c r="G115" s="324" t="s">
        <v>35</v>
      </c>
      <c r="H115" s="348">
        <v>787</v>
      </c>
      <c r="I115" s="326">
        <v>50</v>
      </c>
      <c r="J115" s="328">
        <f t="shared" si="41"/>
        <v>2623.3333333333335</v>
      </c>
      <c r="K115" s="328">
        <f t="shared" si="42"/>
        <v>4197.3333333333339</v>
      </c>
      <c r="L115" s="325">
        <f t="shared" si="43"/>
        <v>2606.3999999999996</v>
      </c>
      <c r="M115" s="325">
        <f t="shared" si="44"/>
        <v>1590.9333333333343</v>
      </c>
      <c r="N115" s="325">
        <v>0</v>
      </c>
      <c r="O115" s="325">
        <f t="shared" si="33"/>
        <v>0</v>
      </c>
      <c r="P115" s="325">
        <f t="shared" si="34"/>
        <v>0</v>
      </c>
      <c r="Q115" s="325">
        <f t="shared" si="35"/>
        <v>2623.3333333333335</v>
      </c>
      <c r="R115" s="16"/>
      <c r="T115" s="200">
        <v>0</v>
      </c>
      <c r="U115" s="46"/>
      <c r="V115" s="48"/>
    </row>
    <row r="116" spans="4:22" ht="30" customHeight="1" x14ac:dyDescent="0.2">
      <c r="D116" s="341" t="s">
        <v>433</v>
      </c>
      <c r="E116" s="341" t="s">
        <v>337</v>
      </c>
      <c r="F116" s="331" t="s">
        <v>282</v>
      </c>
      <c r="G116" s="324" t="s">
        <v>39</v>
      </c>
      <c r="H116" s="348">
        <v>787</v>
      </c>
      <c r="I116" s="326">
        <v>50</v>
      </c>
      <c r="J116" s="328">
        <f t="shared" si="41"/>
        <v>2623.3333333333335</v>
      </c>
      <c r="K116" s="328">
        <f t="shared" si="42"/>
        <v>4197.3333333333339</v>
      </c>
      <c r="L116" s="325">
        <f t="shared" si="43"/>
        <v>2606.3999999999996</v>
      </c>
      <c r="M116" s="325">
        <f t="shared" si="44"/>
        <v>1590.9333333333343</v>
      </c>
      <c r="N116" s="325">
        <v>0</v>
      </c>
      <c r="O116" s="325">
        <f t="shared" si="33"/>
        <v>0</v>
      </c>
      <c r="P116" s="325">
        <f t="shared" si="34"/>
        <v>0</v>
      </c>
      <c r="Q116" s="325">
        <f t="shared" si="35"/>
        <v>2623.3333333333335</v>
      </c>
      <c r="R116" s="16"/>
      <c r="T116" s="200">
        <v>0</v>
      </c>
      <c r="U116" s="46"/>
      <c r="V116" s="48"/>
    </row>
    <row r="117" spans="4:22" ht="30" customHeight="1" x14ac:dyDescent="0.2">
      <c r="D117" s="341" t="s">
        <v>434</v>
      </c>
      <c r="E117" s="341" t="s">
        <v>337</v>
      </c>
      <c r="F117" s="331" t="s">
        <v>221</v>
      </c>
      <c r="G117" s="324" t="s">
        <v>35</v>
      </c>
      <c r="H117" s="348">
        <v>787</v>
      </c>
      <c r="I117" s="326">
        <v>50</v>
      </c>
      <c r="J117" s="328">
        <f t="shared" si="41"/>
        <v>2623.3333333333335</v>
      </c>
      <c r="K117" s="328">
        <f t="shared" si="42"/>
        <v>4197.3333333333339</v>
      </c>
      <c r="L117" s="325">
        <f t="shared" si="43"/>
        <v>2606.3999999999996</v>
      </c>
      <c r="M117" s="325">
        <f t="shared" si="44"/>
        <v>1590.9333333333343</v>
      </c>
      <c r="N117" s="325">
        <v>0</v>
      </c>
      <c r="O117" s="325">
        <f t="shared" si="33"/>
        <v>0</v>
      </c>
      <c r="P117" s="325">
        <f t="shared" si="34"/>
        <v>0</v>
      </c>
      <c r="Q117" s="325">
        <f t="shared" si="35"/>
        <v>2623.3333333333335</v>
      </c>
      <c r="R117" s="16"/>
      <c r="T117" s="200">
        <v>0</v>
      </c>
      <c r="U117" s="46"/>
      <c r="V117" s="48"/>
    </row>
    <row r="118" spans="4:22" ht="30" customHeight="1" x14ac:dyDescent="0.2">
      <c r="D118" s="341" t="s">
        <v>435</v>
      </c>
      <c r="E118" s="341" t="s">
        <v>337</v>
      </c>
      <c r="F118" s="331" t="s">
        <v>226</v>
      </c>
      <c r="G118" s="324" t="s">
        <v>111</v>
      </c>
      <c r="H118" s="348">
        <v>787</v>
      </c>
      <c r="I118" s="326">
        <v>50</v>
      </c>
      <c r="J118" s="328">
        <f t="shared" si="41"/>
        <v>2623.3333333333335</v>
      </c>
      <c r="K118" s="328">
        <f t="shared" si="42"/>
        <v>4197.3333333333339</v>
      </c>
      <c r="L118" s="325">
        <f t="shared" si="43"/>
        <v>2606.3999999999996</v>
      </c>
      <c r="M118" s="325">
        <f t="shared" si="44"/>
        <v>1590.9333333333343</v>
      </c>
      <c r="N118" s="325">
        <v>0</v>
      </c>
      <c r="O118" s="325">
        <f t="shared" si="33"/>
        <v>0</v>
      </c>
      <c r="P118" s="325">
        <f t="shared" si="34"/>
        <v>0</v>
      </c>
      <c r="Q118" s="325">
        <f t="shared" si="35"/>
        <v>2623.3333333333335</v>
      </c>
      <c r="R118" s="16"/>
      <c r="T118" s="200">
        <v>0</v>
      </c>
      <c r="U118" s="46"/>
      <c r="V118" s="48"/>
    </row>
    <row r="119" spans="4:22" ht="30" customHeight="1" x14ac:dyDescent="0.2">
      <c r="D119" s="341" t="s">
        <v>436</v>
      </c>
      <c r="E119" s="341" t="s">
        <v>337</v>
      </c>
      <c r="F119" s="331" t="s">
        <v>257</v>
      </c>
      <c r="G119" s="330" t="s">
        <v>59</v>
      </c>
      <c r="H119" s="348">
        <v>787</v>
      </c>
      <c r="I119" s="326">
        <v>50</v>
      </c>
      <c r="J119" s="328">
        <f t="shared" si="41"/>
        <v>2623.3333333333335</v>
      </c>
      <c r="K119" s="328">
        <f t="shared" si="42"/>
        <v>4197.3333333333339</v>
      </c>
      <c r="L119" s="325">
        <f t="shared" si="43"/>
        <v>2606.3999999999996</v>
      </c>
      <c r="M119" s="325">
        <f t="shared" si="44"/>
        <v>1590.9333333333343</v>
      </c>
      <c r="N119" s="325">
        <v>0</v>
      </c>
      <c r="O119" s="325">
        <f t="shared" si="33"/>
        <v>0</v>
      </c>
      <c r="P119" s="325">
        <f t="shared" si="34"/>
        <v>0</v>
      </c>
      <c r="Q119" s="325">
        <f t="shared" si="35"/>
        <v>2623.3333333333335</v>
      </c>
      <c r="R119" s="16"/>
      <c r="T119" s="200">
        <v>0</v>
      </c>
      <c r="U119" s="46"/>
      <c r="V119" s="48"/>
    </row>
    <row r="120" spans="4:22" ht="30" customHeight="1" x14ac:dyDescent="0.2">
      <c r="D120" s="341" t="s">
        <v>437</v>
      </c>
      <c r="E120" s="341" t="s">
        <v>337</v>
      </c>
      <c r="F120" s="331" t="s">
        <v>251</v>
      </c>
      <c r="G120" s="330" t="s">
        <v>139</v>
      </c>
      <c r="H120" s="348">
        <v>787</v>
      </c>
      <c r="I120" s="326">
        <v>50</v>
      </c>
      <c r="J120" s="328">
        <f t="shared" si="41"/>
        <v>2623.3333333333335</v>
      </c>
      <c r="K120" s="328">
        <f t="shared" si="42"/>
        <v>4197.3333333333339</v>
      </c>
      <c r="L120" s="325">
        <f t="shared" si="43"/>
        <v>2606.3999999999996</v>
      </c>
      <c r="M120" s="325">
        <f t="shared" si="44"/>
        <v>1590.9333333333343</v>
      </c>
      <c r="N120" s="325">
        <v>0</v>
      </c>
      <c r="O120" s="325">
        <f t="shared" si="33"/>
        <v>0</v>
      </c>
      <c r="P120" s="325">
        <f t="shared" si="34"/>
        <v>0</v>
      </c>
      <c r="Q120" s="325">
        <f t="shared" si="35"/>
        <v>2623.3333333333335</v>
      </c>
      <c r="R120" s="16"/>
      <c r="T120" s="200">
        <v>0</v>
      </c>
      <c r="U120" s="46"/>
      <c r="V120" s="48"/>
    </row>
    <row r="121" spans="4:22" ht="30" customHeight="1" x14ac:dyDescent="0.2">
      <c r="D121" s="341" t="s">
        <v>438</v>
      </c>
      <c r="E121" s="341" t="s">
        <v>337</v>
      </c>
      <c r="F121" s="331" t="s">
        <v>281</v>
      </c>
      <c r="G121" s="324" t="s">
        <v>35</v>
      </c>
      <c r="H121" s="348">
        <v>787</v>
      </c>
      <c r="I121" s="326">
        <v>50</v>
      </c>
      <c r="J121" s="328">
        <f t="shared" si="41"/>
        <v>2623.3333333333335</v>
      </c>
      <c r="K121" s="328">
        <f t="shared" si="42"/>
        <v>4197.3333333333339</v>
      </c>
      <c r="L121" s="325">
        <f t="shared" si="43"/>
        <v>2606.3999999999996</v>
      </c>
      <c r="M121" s="325">
        <f t="shared" si="44"/>
        <v>1590.9333333333343</v>
      </c>
      <c r="N121" s="325">
        <v>0</v>
      </c>
      <c r="O121" s="325">
        <f t="shared" si="33"/>
        <v>0</v>
      </c>
      <c r="P121" s="325">
        <f t="shared" si="34"/>
        <v>0</v>
      </c>
      <c r="Q121" s="325">
        <f t="shared" si="35"/>
        <v>2623.3333333333335</v>
      </c>
      <c r="R121" s="16"/>
      <c r="T121" s="200">
        <v>0</v>
      </c>
      <c r="U121" s="46"/>
      <c r="V121" s="48"/>
    </row>
    <row r="122" spans="4:22" ht="30" customHeight="1" x14ac:dyDescent="0.25">
      <c r="D122" s="341"/>
      <c r="E122" s="341"/>
      <c r="F122" s="390" t="s">
        <v>487</v>
      </c>
      <c r="G122" s="324"/>
      <c r="H122" s="348"/>
      <c r="I122" s="326"/>
      <c r="J122" s="328"/>
      <c r="K122" s="328"/>
      <c r="L122" s="325"/>
      <c r="M122" s="325"/>
      <c r="N122" s="325"/>
      <c r="O122" s="325"/>
      <c r="P122" s="325"/>
      <c r="Q122" s="325"/>
      <c r="R122" s="16"/>
      <c r="T122" s="200"/>
      <c r="U122" s="46"/>
      <c r="V122" s="48"/>
    </row>
    <row r="123" spans="4:22" ht="30" customHeight="1" x14ac:dyDescent="0.2">
      <c r="D123" s="341"/>
      <c r="E123" s="341" t="s">
        <v>337</v>
      </c>
      <c r="F123" s="331" t="s">
        <v>485</v>
      </c>
      <c r="G123" s="330" t="s">
        <v>486</v>
      </c>
      <c r="H123" s="348">
        <v>3089.73</v>
      </c>
      <c r="I123" s="326">
        <v>50</v>
      </c>
      <c r="J123" s="328">
        <f t="shared" si="41"/>
        <v>10299.1</v>
      </c>
      <c r="K123" s="328">
        <f>H123*2+J123</f>
        <v>16478.560000000001</v>
      </c>
      <c r="L123" s="325">
        <f t="shared" ref="L123" si="45">30*86.88</f>
        <v>2606.3999999999996</v>
      </c>
      <c r="M123" s="325">
        <f t="shared" ref="M123" si="46">K123-L123</f>
        <v>13872.160000000002</v>
      </c>
      <c r="N123" s="325">
        <v>1669.64</v>
      </c>
      <c r="O123" s="325">
        <f t="shared" si="33"/>
        <v>179.46</v>
      </c>
      <c r="P123" s="325">
        <f t="shared" si="34"/>
        <v>1490.18</v>
      </c>
      <c r="Q123" s="325">
        <f t="shared" si="35"/>
        <v>8808.92</v>
      </c>
      <c r="R123" s="16"/>
      <c r="T123" s="200">
        <v>89.73</v>
      </c>
      <c r="U123" s="46"/>
      <c r="V123" s="48"/>
    </row>
    <row r="124" spans="4:22" ht="30" customHeight="1" x14ac:dyDescent="0.25">
      <c r="D124" s="391"/>
      <c r="E124" s="391"/>
      <c r="F124" s="383" t="s">
        <v>503</v>
      </c>
      <c r="G124" s="331"/>
      <c r="H124" s="325"/>
      <c r="I124" s="326"/>
      <c r="J124" s="328"/>
      <c r="K124" s="328"/>
      <c r="L124" s="325"/>
      <c r="M124" s="325"/>
      <c r="N124" s="325"/>
      <c r="O124" s="325"/>
      <c r="P124" s="325"/>
      <c r="Q124" s="325"/>
      <c r="R124" s="16"/>
      <c r="T124" s="200"/>
      <c r="U124" s="46"/>
      <c r="V124" s="48"/>
    </row>
    <row r="125" spans="4:22" ht="30" customHeight="1" x14ac:dyDescent="0.2">
      <c r="D125" s="391" t="s">
        <v>440</v>
      </c>
      <c r="E125" s="391" t="s">
        <v>328</v>
      </c>
      <c r="F125" s="331" t="s">
        <v>200</v>
      </c>
      <c r="G125" s="392" t="s">
        <v>504</v>
      </c>
      <c r="H125" s="325">
        <v>4713</v>
      </c>
      <c r="I125" s="326">
        <v>50</v>
      </c>
      <c r="J125" s="328">
        <f t="shared" si="41"/>
        <v>15710</v>
      </c>
      <c r="K125" s="328">
        <f t="shared" ref="K125:K126" si="47">H125*2+J125</f>
        <v>25136</v>
      </c>
      <c r="L125" s="325">
        <f t="shared" ref="L125:L126" si="48">30*86.88</f>
        <v>2606.3999999999996</v>
      </c>
      <c r="M125" s="325">
        <f t="shared" ref="M125:M126" si="49">K125-L125</f>
        <v>22529.599999999999</v>
      </c>
      <c r="N125" s="325">
        <v>3518.87</v>
      </c>
      <c r="O125" s="325">
        <f t="shared" si="33"/>
        <v>829.5</v>
      </c>
      <c r="P125" s="325">
        <f t="shared" si="34"/>
        <v>2689.37</v>
      </c>
      <c r="Q125" s="325">
        <f t="shared" si="35"/>
        <v>13020.630000000001</v>
      </c>
      <c r="R125" s="16"/>
      <c r="T125" s="200">
        <v>414.75</v>
      </c>
      <c r="U125" s="46"/>
      <c r="V125" s="48"/>
    </row>
    <row r="126" spans="4:22" ht="30" customHeight="1" x14ac:dyDescent="0.2">
      <c r="D126" s="393" t="s">
        <v>441</v>
      </c>
      <c r="E126" s="393" t="s">
        <v>328</v>
      </c>
      <c r="F126" s="386" t="s">
        <v>245</v>
      </c>
      <c r="G126" s="394" t="s">
        <v>505</v>
      </c>
      <c r="H126" s="325">
        <v>2868</v>
      </c>
      <c r="I126" s="326">
        <v>50</v>
      </c>
      <c r="J126" s="328">
        <f t="shared" si="41"/>
        <v>9560</v>
      </c>
      <c r="K126" s="328">
        <f t="shared" si="47"/>
        <v>15296</v>
      </c>
      <c r="L126" s="325">
        <f t="shared" si="48"/>
        <v>2606.3999999999996</v>
      </c>
      <c r="M126" s="325">
        <f t="shared" si="49"/>
        <v>12689.6</v>
      </c>
      <c r="N126" s="325">
        <v>1417.04</v>
      </c>
      <c r="O126" s="325">
        <f t="shared" si="33"/>
        <v>90.66</v>
      </c>
      <c r="P126" s="325">
        <f t="shared" si="34"/>
        <v>1326.3799999999999</v>
      </c>
      <c r="Q126" s="325">
        <f t="shared" si="35"/>
        <v>8233.6200000000008</v>
      </c>
      <c r="R126" s="16"/>
      <c r="T126" s="200">
        <v>45.33</v>
      </c>
      <c r="U126" s="46"/>
      <c r="V126" s="48"/>
    </row>
    <row r="127" spans="4:22" ht="30" customHeight="1" x14ac:dyDescent="0.25">
      <c r="D127" s="391"/>
      <c r="E127" s="391"/>
      <c r="F127" s="395" t="s">
        <v>19</v>
      </c>
      <c r="G127" s="331"/>
      <c r="H127" s="325"/>
      <c r="I127" s="326">
        <v>50</v>
      </c>
      <c r="J127" s="328"/>
      <c r="K127" s="328"/>
      <c r="L127" s="325"/>
      <c r="M127" s="325"/>
      <c r="N127" s="325"/>
      <c r="O127" s="325"/>
      <c r="P127" s="325"/>
      <c r="Q127" s="325"/>
      <c r="R127" s="16"/>
      <c r="T127" s="200"/>
      <c r="U127" s="46"/>
      <c r="V127" s="48"/>
    </row>
    <row r="128" spans="4:22" ht="30" customHeight="1" x14ac:dyDescent="0.2">
      <c r="D128" s="391" t="s">
        <v>442</v>
      </c>
      <c r="E128" s="391" t="s">
        <v>328</v>
      </c>
      <c r="F128" s="331" t="s">
        <v>198</v>
      </c>
      <c r="G128" s="396" t="s">
        <v>169</v>
      </c>
      <c r="H128" s="325">
        <v>3758</v>
      </c>
      <c r="I128" s="326">
        <v>50</v>
      </c>
      <c r="J128" s="328">
        <f t="shared" si="41"/>
        <v>12526.666666666666</v>
      </c>
      <c r="K128" s="328">
        <f>H128*2+J128</f>
        <v>20042.666666666664</v>
      </c>
      <c r="L128" s="325">
        <f t="shared" ref="L128" si="50">30*86.88</f>
        <v>2606.3999999999996</v>
      </c>
      <c r="M128" s="325">
        <f t="shared" ref="M128" si="51">K128-L128</f>
        <v>17436.266666666663</v>
      </c>
      <c r="N128" s="325">
        <v>2430.9299999999998</v>
      </c>
      <c r="O128" s="325">
        <f t="shared" si="33"/>
        <v>575.08000000000004</v>
      </c>
      <c r="P128" s="325">
        <f t="shared" si="34"/>
        <v>1855.85</v>
      </c>
      <c r="Q128" s="325">
        <f t="shared" si="35"/>
        <v>10670.816666666666</v>
      </c>
      <c r="R128" s="16"/>
      <c r="T128" s="200">
        <v>287.54000000000002</v>
      </c>
      <c r="U128" s="46"/>
      <c r="V128" s="48"/>
    </row>
    <row r="129" spans="4:22" ht="30" customHeight="1" x14ac:dyDescent="0.25">
      <c r="D129" s="341"/>
      <c r="E129" s="341"/>
      <c r="F129" s="390" t="s">
        <v>93</v>
      </c>
      <c r="G129" s="324"/>
      <c r="H129" s="348"/>
      <c r="I129" s="326"/>
      <c r="J129" s="328"/>
      <c r="K129" s="328"/>
      <c r="L129" s="325"/>
      <c r="M129" s="325"/>
      <c r="N129" s="325"/>
      <c r="O129" s="325"/>
      <c r="P129" s="325"/>
      <c r="Q129" s="325"/>
      <c r="R129" s="16"/>
      <c r="T129" s="200"/>
      <c r="U129" s="46"/>
      <c r="V129" s="48"/>
    </row>
    <row r="130" spans="4:22" ht="30" customHeight="1" x14ac:dyDescent="0.2">
      <c r="D130" s="341" t="s">
        <v>443</v>
      </c>
      <c r="E130" s="341" t="s">
        <v>337</v>
      </c>
      <c r="F130" s="331" t="s">
        <v>263</v>
      </c>
      <c r="G130" s="330" t="s">
        <v>264</v>
      </c>
      <c r="H130" s="348">
        <v>2016</v>
      </c>
      <c r="I130" s="326">
        <v>50</v>
      </c>
      <c r="J130" s="328">
        <f t="shared" si="41"/>
        <v>6720</v>
      </c>
      <c r="K130" s="328">
        <f t="shared" ref="K130:K131" si="52">H130*2+J130</f>
        <v>10752</v>
      </c>
      <c r="L130" s="325">
        <f t="shared" ref="L130:L131" si="53">30*86.88</f>
        <v>2606.3999999999996</v>
      </c>
      <c r="M130" s="325">
        <f t="shared" ref="M130:M131" si="54">K130-L130</f>
        <v>8145.6</v>
      </c>
      <c r="N130" s="325">
        <v>640.34</v>
      </c>
      <c r="O130" s="325">
        <f t="shared" si="33"/>
        <v>0</v>
      </c>
      <c r="P130" s="325">
        <f t="shared" si="34"/>
        <v>640.34</v>
      </c>
      <c r="Q130" s="325">
        <f t="shared" si="35"/>
        <v>6079.66</v>
      </c>
      <c r="R130" s="16"/>
      <c r="T130" s="200">
        <v>0</v>
      </c>
      <c r="U130" s="46"/>
      <c r="V130" s="48"/>
    </row>
    <row r="131" spans="4:22" ht="30" customHeight="1" x14ac:dyDescent="0.2">
      <c r="D131" s="341" t="s">
        <v>444</v>
      </c>
      <c r="E131" s="341" t="s">
        <v>328</v>
      </c>
      <c r="F131" s="324" t="s">
        <v>138</v>
      </c>
      <c r="G131" s="324" t="s">
        <v>16</v>
      </c>
      <c r="H131" s="348">
        <v>1905</v>
      </c>
      <c r="I131" s="326">
        <v>50</v>
      </c>
      <c r="J131" s="328">
        <f t="shared" si="41"/>
        <v>6350</v>
      </c>
      <c r="K131" s="328">
        <f t="shared" si="52"/>
        <v>10160</v>
      </c>
      <c r="L131" s="325">
        <f t="shared" si="53"/>
        <v>2606.3999999999996</v>
      </c>
      <c r="M131" s="325">
        <f t="shared" si="54"/>
        <v>7553.6</v>
      </c>
      <c r="N131" s="325">
        <v>575.92999999999995</v>
      </c>
      <c r="O131" s="325">
        <f t="shared" si="33"/>
        <v>0</v>
      </c>
      <c r="P131" s="325">
        <f t="shared" si="34"/>
        <v>575.92999999999995</v>
      </c>
      <c r="Q131" s="325">
        <f t="shared" si="35"/>
        <v>5774.07</v>
      </c>
      <c r="R131" s="16"/>
      <c r="T131" s="200">
        <v>0</v>
      </c>
      <c r="U131" s="46"/>
      <c r="V131" s="48"/>
    </row>
    <row r="132" spans="4:22" ht="30" customHeight="1" x14ac:dyDescent="0.25">
      <c r="D132" s="341"/>
      <c r="E132" s="341"/>
      <c r="F132" s="390" t="s">
        <v>171</v>
      </c>
      <c r="G132" s="324"/>
      <c r="H132" s="348"/>
      <c r="I132" s="326"/>
      <c r="J132" s="328"/>
      <c r="K132" s="328"/>
      <c r="L132" s="325"/>
      <c r="M132" s="325"/>
      <c r="N132" s="325"/>
      <c r="O132" s="325"/>
      <c r="P132" s="325"/>
      <c r="Q132" s="325"/>
      <c r="R132" s="16"/>
      <c r="T132" s="200"/>
      <c r="U132" s="46"/>
      <c r="V132" s="48"/>
    </row>
    <row r="133" spans="4:22" ht="30" customHeight="1" x14ac:dyDescent="0.2">
      <c r="D133" s="341" t="s">
        <v>445</v>
      </c>
      <c r="E133" s="341" t="s">
        <v>328</v>
      </c>
      <c r="F133" s="324" t="s">
        <v>218</v>
      </c>
      <c r="G133" s="330" t="s">
        <v>172</v>
      </c>
      <c r="H133" s="325">
        <v>3649</v>
      </c>
      <c r="I133" s="326">
        <v>50</v>
      </c>
      <c r="J133" s="328">
        <f t="shared" si="41"/>
        <v>12163.333333333334</v>
      </c>
      <c r="K133" s="328">
        <f>H133*2+J133</f>
        <v>19461.333333333336</v>
      </c>
      <c r="L133" s="325">
        <f t="shared" ref="L133" si="55">30*86.88</f>
        <v>2606.3999999999996</v>
      </c>
      <c r="M133" s="325">
        <f t="shared" ref="M133" si="56">K133-L133</f>
        <v>16854.933333333334</v>
      </c>
      <c r="N133" s="325">
        <v>2306.7600000000002</v>
      </c>
      <c r="O133" s="325">
        <f t="shared" si="33"/>
        <v>551.36</v>
      </c>
      <c r="P133" s="325">
        <f t="shared" si="34"/>
        <v>1755.4</v>
      </c>
      <c r="Q133" s="325">
        <f t="shared" si="35"/>
        <v>10407.933333333334</v>
      </c>
      <c r="R133" s="16"/>
      <c r="T133" s="200">
        <v>275.68</v>
      </c>
      <c r="U133" s="46"/>
      <c r="V133" s="48"/>
    </row>
    <row r="134" spans="4:22" ht="30" customHeight="1" thickBot="1" x14ac:dyDescent="0.25">
      <c r="D134" s="293"/>
      <c r="E134" s="294"/>
      <c r="F134" s="295"/>
      <c r="G134" s="296"/>
      <c r="H134" s="297">
        <f>H133+H131+H130+H128+H126+H125+H123+H121+H120+H119+H118+H117+H116+H115+H114+H113+H112+H110+H101+H99+H97+H96+H95+H94+H93+H92+H91+H90+H89+H88+H87+H86+H84+H82+H80+H70+H68+H67+H66+H65+H64+H63+H62+H61+H60+H59+H58+H57+H56+H55+H54+H53+H52+H51+H50+H49+H48+H47+H37+H35+H34+H32+H31++H29+H28+H27+H25+H23+H22+H20+H19+H16+H14+H13+H12</f>
        <v>191793.72999999998</v>
      </c>
      <c r="I134" s="297"/>
      <c r="J134" s="297">
        <f>J133+J131+J130+J128+J126+J125+J123+J121+J120+J119+J118+J117+J116+J115+J114+J113+J112+J110+J101+J99+J97+J96+J95+J94+J93+J92+J91+J90+J89+J88+J87+J86+J84+J82+J80+J70+J68+J67+J66+J65+J64+J63+J62+J61+J60+J59+J58+J57+J56+J55+J54+J53+J52+J51+J50+J49+J48+J47+J37+J35+J34+J32+J31+J29+J28+J27+J25+J23+J22+J20+J19+J16+J14+J13+J12</f>
        <v>627220.16533333308</v>
      </c>
      <c r="K134" s="297">
        <f t="shared" ref="K134:Q134" si="57">K133+K131+K130+K128+K126+K125+K123+K121+K120+K119+K118+K117+K116+K115+K114+K113+K112+K110+K101+K99+K97+K96+K95+K94+K93+K92+K91+K90+K89+K88+K87+K86+K84+K82+K80+K70+K68+K67+K66+K65+K64+K63+K62+K61+K60+K59+K58+K57+K56+K55+K54+K53+K52+K51+K50+K49+K48+K47+K37+K35+K34+K32+K31++K29+K28+K27+K25+K23+K22+K20+K19+K16+K14+K13+K12</f>
        <v>1010807.6253333334</v>
      </c>
      <c r="L134" s="297">
        <f t="shared" si="57"/>
        <v>192873.59999999974</v>
      </c>
      <c r="M134" s="297">
        <f t="shared" si="57"/>
        <v>817934.02533333329</v>
      </c>
      <c r="N134" s="297">
        <f t="shared" si="57"/>
        <v>95092.01999999999</v>
      </c>
      <c r="O134" s="297">
        <f t="shared" si="57"/>
        <v>12295.86</v>
      </c>
      <c r="P134" s="297">
        <f t="shared" si="57"/>
        <v>81473.67</v>
      </c>
      <c r="Q134" s="297">
        <f t="shared" si="57"/>
        <v>545746.49533333327</v>
      </c>
      <c r="R134" s="298"/>
      <c r="U134" s="48"/>
      <c r="V134" s="48"/>
    </row>
    <row r="135" spans="4:22" ht="13.5" thickTop="1" x14ac:dyDescent="0.2">
      <c r="H135" s="119"/>
      <c r="I135" s="119"/>
      <c r="J135" s="211"/>
      <c r="K135" s="211"/>
      <c r="Q135" s="8"/>
    </row>
    <row r="136" spans="4:22" x14ac:dyDescent="0.2">
      <c r="G136" s="315"/>
      <c r="H136" s="116"/>
      <c r="I136" s="117"/>
      <c r="J136" s="314"/>
      <c r="K136" s="314"/>
      <c r="L136" s="108"/>
      <c r="M136" s="314"/>
      <c r="N136" s="108"/>
      <c r="O136" s="108"/>
      <c r="P136" s="314"/>
      <c r="Q136" s="314"/>
    </row>
    <row r="137" spans="4:22" x14ac:dyDescent="0.2">
      <c r="G137" s="2"/>
      <c r="H137" s="116"/>
      <c r="I137" s="117"/>
      <c r="J137" s="212"/>
      <c r="K137" s="212"/>
      <c r="L137" s="108"/>
      <c r="M137" s="108"/>
      <c r="N137" s="108"/>
      <c r="O137" s="108"/>
      <c r="P137" s="108"/>
      <c r="Q137" s="107"/>
      <c r="R137" s="8"/>
    </row>
    <row r="138" spans="4:22" x14ac:dyDescent="0.2">
      <c r="G138" s="2"/>
      <c r="H138" s="118"/>
      <c r="I138" s="118"/>
      <c r="J138" s="212"/>
      <c r="K138" s="212"/>
      <c r="L138" s="108"/>
      <c r="M138" s="108"/>
      <c r="N138" s="108"/>
      <c r="O138" s="108"/>
      <c r="P138" s="108"/>
      <c r="Q138" s="108"/>
    </row>
    <row r="139" spans="4:22" x14ac:dyDescent="0.2">
      <c r="F139" s="1" t="s">
        <v>120</v>
      </c>
      <c r="G139" s="2"/>
      <c r="H139" s="117"/>
      <c r="I139" s="120"/>
      <c r="J139" s="212"/>
      <c r="K139" s="212"/>
      <c r="Q139" s="53"/>
      <c r="R139" s="53"/>
    </row>
    <row r="140" spans="4:22" ht="14.25" x14ac:dyDescent="0.2">
      <c r="F140" s="33" t="s">
        <v>182</v>
      </c>
      <c r="G140" s="23"/>
      <c r="H140" s="112"/>
      <c r="I140" s="112"/>
      <c r="J140" s="213"/>
      <c r="K140" s="213"/>
      <c r="L140" s="12"/>
      <c r="M140" s="12"/>
      <c r="N140" s="12"/>
      <c r="O140" s="12"/>
      <c r="P140" s="12"/>
      <c r="Q140" s="486" t="s">
        <v>183</v>
      </c>
      <c r="R140" s="486"/>
    </row>
    <row r="141" spans="4:22" ht="15" x14ac:dyDescent="0.25">
      <c r="F141" s="34" t="s">
        <v>9</v>
      </c>
      <c r="G141" s="24"/>
      <c r="H141" s="112"/>
      <c r="I141" s="112"/>
      <c r="J141" s="213"/>
      <c r="K141" s="213"/>
      <c r="L141" s="24"/>
      <c r="M141" s="24"/>
      <c r="N141" s="24"/>
      <c r="O141" s="24"/>
      <c r="P141" s="24"/>
      <c r="Q141" s="485" t="s">
        <v>159</v>
      </c>
      <c r="R141" s="485"/>
    </row>
    <row r="142" spans="4:22" s="12" customFormat="1" x14ac:dyDescent="0.2">
      <c r="D142" s="197"/>
      <c r="E142" s="197"/>
      <c r="F142" s="1"/>
      <c r="G142" s="1"/>
      <c r="H142" s="5"/>
      <c r="I142" s="5"/>
      <c r="J142" s="214"/>
      <c r="K142" s="214"/>
      <c r="L142" s="1"/>
      <c r="M142" s="1"/>
      <c r="N142" s="1"/>
      <c r="O142" s="1"/>
      <c r="P142" s="1"/>
      <c r="Q142" s="1"/>
      <c r="R142" s="1"/>
    </row>
    <row r="143" spans="4:22" s="12" customFormat="1" x14ac:dyDescent="0.2">
      <c r="D143" s="197"/>
      <c r="E143" s="197"/>
      <c r="F143" s="26"/>
      <c r="G143" s="24"/>
      <c r="H143" s="24"/>
      <c r="I143" s="24"/>
      <c r="J143" s="203"/>
      <c r="K143" s="203"/>
      <c r="L143" s="24"/>
      <c r="M143" s="24"/>
      <c r="N143" s="24"/>
      <c r="O143" s="24"/>
      <c r="P143" s="24"/>
      <c r="Q143" s="106"/>
      <c r="R143" s="24"/>
    </row>
    <row r="144" spans="4:22" x14ac:dyDescent="0.2">
      <c r="H144" s="2"/>
      <c r="I144" s="2"/>
      <c r="J144" s="215"/>
      <c r="K144" s="215"/>
      <c r="Q144" s="48"/>
    </row>
    <row r="145" spans="8:17" x14ac:dyDescent="0.2">
      <c r="H145" s="2"/>
      <c r="I145" s="111"/>
      <c r="J145" s="215"/>
      <c r="K145" s="215"/>
      <c r="Q145" s="48"/>
    </row>
    <row r="146" spans="8:17" x14ac:dyDescent="0.2">
      <c r="H146" s="2"/>
      <c r="I146" s="2"/>
      <c r="J146" s="215"/>
      <c r="K146" s="215"/>
      <c r="Q146" s="8">
        <f>SUM(Q110:Q133)</f>
        <v>95749.323333333348</v>
      </c>
    </row>
    <row r="147" spans="8:17" x14ac:dyDescent="0.2">
      <c r="H147" s="2"/>
      <c r="I147" s="2"/>
      <c r="J147" s="215"/>
      <c r="K147" s="215"/>
    </row>
    <row r="149" spans="8:17" x14ac:dyDescent="0.2">
      <c r="K149" s="46" t="e">
        <f>Q146+#REF!+#REF!+#REF!</f>
        <v>#REF!</v>
      </c>
      <c r="Q149" s="8"/>
    </row>
    <row r="150" spans="8:17" x14ac:dyDescent="0.2">
      <c r="Q150" s="8"/>
    </row>
    <row r="153" spans="8:17" x14ac:dyDescent="0.2">
      <c r="Q153" s="8"/>
    </row>
    <row r="155" spans="8:17" x14ac:dyDescent="0.2">
      <c r="Q155" s="48"/>
    </row>
  </sheetData>
  <sheetProtection selectLockedCells="1" selectUnlockedCells="1"/>
  <mergeCells count="26">
    <mergeCell ref="D42:D45"/>
    <mergeCell ref="H42:J42"/>
    <mergeCell ref="D75:D78"/>
    <mergeCell ref="H75:J75"/>
    <mergeCell ref="D106:D109"/>
    <mergeCell ref="H106:J106"/>
    <mergeCell ref="D102:R102"/>
    <mergeCell ref="D103:R103"/>
    <mergeCell ref="D104:R104"/>
    <mergeCell ref="D105:R105"/>
    <mergeCell ref="Q141:R141"/>
    <mergeCell ref="Q140:R140"/>
    <mergeCell ref="D3:R3"/>
    <mergeCell ref="D5:R5"/>
    <mergeCell ref="H7:J7"/>
    <mergeCell ref="D6:R6"/>
    <mergeCell ref="D7:D10"/>
    <mergeCell ref="D4:R4"/>
    <mergeCell ref="D72:R72"/>
    <mergeCell ref="D73:R73"/>
    <mergeCell ref="D74:R74"/>
    <mergeCell ref="D38:R38"/>
    <mergeCell ref="D39:R39"/>
    <mergeCell ref="D40:R40"/>
    <mergeCell ref="D41:R41"/>
    <mergeCell ref="D71:R71"/>
  </mergeCells>
  <phoneticPr fontId="0" type="noConversion"/>
  <pageMargins left="0" right="0" top="0" bottom="0" header="0.15748031496062992" footer="0.31496062992125984"/>
  <pageSetup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T80"/>
  <sheetViews>
    <sheetView topLeftCell="A25" zoomScaleNormal="100" workbookViewId="0">
      <selection activeCell="F34" sqref="F34"/>
    </sheetView>
  </sheetViews>
  <sheetFormatPr baseColWidth="10" defaultRowHeight="12.75" x14ac:dyDescent="0.2"/>
  <cols>
    <col min="1" max="1" width="4.7109375" style="12" customWidth="1"/>
    <col min="2" max="3" width="5.140625" style="12" customWidth="1"/>
    <col min="4" max="4" width="6.7109375" style="197" customWidth="1"/>
    <col min="5" max="5" width="4.42578125" style="197" customWidth="1"/>
    <col min="6" max="6" width="50.42578125" style="12" customWidth="1"/>
    <col min="7" max="7" width="30.42578125" style="12" customWidth="1"/>
    <col min="8" max="8" width="14.85546875" style="12" customWidth="1"/>
    <col min="9" max="9" width="10" style="12" customWidth="1"/>
    <col min="10" max="10" width="13.28515625" style="12" bestFit="1" customWidth="1"/>
    <col min="11" max="11" width="16.5703125" style="12" hidden="1" customWidth="1"/>
    <col min="12" max="12" width="12" style="12" hidden="1" customWidth="1"/>
    <col min="13" max="13" width="14.140625" style="12" hidden="1" customWidth="1"/>
    <col min="14" max="14" width="12" style="12" hidden="1" customWidth="1"/>
    <col min="15" max="15" width="17.5703125" style="12" hidden="1" customWidth="1"/>
    <col min="16" max="16" width="13.7109375" style="12" customWidth="1"/>
    <col min="17" max="17" width="13.85546875" style="12" customWidth="1"/>
    <col min="18" max="18" width="58.85546875" style="12" customWidth="1"/>
    <col min="19" max="19" width="5.7109375" style="12" customWidth="1"/>
    <col min="20" max="16384" width="11.42578125" style="12"/>
  </cols>
  <sheetData>
    <row r="1" spans="2:20" ht="5.25" customHeight="1" x14ac:dyDescent="0.2">
      <c r="B1" s="29"/>
      <c r="C1" s="29"/>
      <c r="D1" s="216"/>
      <c r="E1" s="216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2:20" ht="15.75" customHeight="1" x14ac:dyDescent="0.2">
      <c r="B2" s="29"/>
      <c r="C2" s="29"/>
      <c r="D2" s="217"/>
      <c r="E2" s="21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2:20" ht="17.100000000000001" customHeight="1" x14ac:dyDescent="0.3">
      <c r="B3" s="29"/>
      <c r="C3" s="29"/>
      <c r="D3" s="512" t="s">
        <v>10</v>
      </c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4"/>
    </row>
    <row r="4" spans="2:20" ht="17.100000000000001" customHeight="1" x14ac:dyDescent="0.3">
      <c r="B4" s="29"/>
      <c r="C4" s="29"/>
      <c r="D4" s="512" t="s">
        <v>160</v>
      </c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4"/>
    </row>
    <row r="5" spans="2:20" ht="17.100000000000001" customHeight="1" x14ac:dyDescent="0.3">
      <c r="B5" s="29"/>
      <c r="C5" s="29"/>
      <c r="D5" s="512" t="str">
        <f>REGIDORES!B5</f>
        <v>NOMINA AGUINALDO EJERCICIO FISCAL 2020</v>
      </c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4"/>
    </row>
    <row r="6" spans="2:20" ht="17.100000000000001" customHeight="1" x14ac:dyDescent="0.3">
      <c r="B6" s="29"/>
      <c r="C6" s="29"/>
      <c r="D6" s="512" t="s">
        <v>149</v>
      </c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4"/>
    </row>
    <row r="7" spans="2:20" ht="17.100000000000001" customHeight="1" x14ac:dyDescent="0.2">
      <c r="D7" s="193"/>
      <c r="E7" s="220" t="s">
        <v>316</v>
      </c>
      <c r="F7" s="85"/>
      <c r="G7" s="85"/>
      <c r="H7" s="86"/>
      <c r="I7" s="509"/>
      <c r="J7" s="510"/>
      <c r="K7" s="510"/>
      <c r="L7" s="510"/>
      <c r="M7" s="510"/>
      <c r="N7" s="510"/>
      <c r="O7" s="510"/>
      <c r="P7" s="510"/>
      <c r="Q7" s="510"/>
      <c r="R7" s="511"/>
    </row>
    <row r="8" spans="2:20" ht="17.100000000000001" customHeight="1" x14ac:dyDescent="0.2">
      <c r="D8" s="194" t="s">
        <v>2</v>
      </c>
      <c r="E8" s="194" t="s">
        <v>317</v>
      </c>
      <c r="F8" s="87"/>
      <c r="G8" s="87"/>
      <c r="H8" s="69" t="s">
        <v>1</v>
      </c>
      <c r="I8" s="70" t="s">
        <v>161</v>
      </c>
      <c r="J8" s="70"/>
      <c r="K8" s="70" t="s">
        <v>150</v>
      </c>
      <c r="L8" s="70" t="s">
        <v>493</v>
      </c>
      <c r="M8" s="70" t="s">
        <v>492</v>
      </c>
      <c r="N8" s="70" t="s">
        <v>497</v>
      </c>
      <c r="O8" s="70" t="s">
        <v>496</v>
      </c>
      <c r="P8" s="70" t="s">
        <v>496</v>
      </c>
      <c r="Q8" s="70" t="s">
        <v>491</v>
      </c>
      <c r="R8" s="87"/>
    </row>
    <row r="9" spans="2:20" ht="17.100000000000001" customHeight="1" x14ac:dyDescent="0.2">
      <c r="D9" s="195"/>
      <c r="E9" s="194"/>
      <c r="F9" s="88"/>
      <c r="G9" s="88" t="s">
        <v>8</v>
      </c>
      <c r="H9" s="66" t="s">
        <v>152</v>
      </c>
      <c r="I9" s="69" t="s">
        <v>491</v>
      </c>
      <c r="J9" s="70" t="s">
        <v>147</v>
      </c>
      <c r="K9" s="69" t="s">
        <v>492</v>
      </c>
      <c r="L9" s="69" t="s">
        <v>494</v>
      </c>
      <c r="M9" s="69" t="s">
        <v>495</v>
      </c>
      <c r="N9" s="69" t="s">
        <v>150</v>
      </c>
      <c r="O9" s="69" t="s">
        <v>498</v>
      </c>
      <c r="P9" s="69" t="s">
        <v>491</v>
      </c>
      <c r="Q9" s="69" t="s">
        <v>499</v>
      </c>
      <c r="R9" s="87" t="s">
        <v>156</v>
      </c>
      <c r="T9" s="88" t="s">
        <v>154</v>
      </c>
    </row>
    <row r="10" spans="2:20" ht="17.100000000000001" customHeight="1" x14ac:dyDescent="0.2">
      <c r="D10" s="194"/>
      <c r="E10" s="194"/>
      <c r="F10" s="89" t="s">
        <v>60</v>
      </c>
      <c r="G10" s="89" t="s">
        <v>7</v>
      </c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T10" s="89"/>
    </row>
    <row r="11" spans="2:20" ht="30" customHeight="1" x14ac:dyDescent="0.25">
      <c r="D11" s="443" t="s">
        <v>446</v>
      </c>
      <c r="E11" s="444" t="s">
        <v>337</v>
      </c>
      <c r="F11" s="445" t="s">
        <v>60</v>
      </c>
      <c r="G11" s="102" t="s">
        <v>61</v>
      </c>
      <c r="H11" s="104">
        <v>8046</v>
      </c>
      <c r="I11" s="446">
        <v>50</v>
      </c>
      <c r="J11" s="447">
        <f>H11/15*I11</f>
        <v>26820</v>
      </c>
      <c r="K11" s="104">
        <f>H11*2+J11</f>
        <v>42912</v>
      </c>
      <c r="L11" s="104">
        <v>2606.4</v>
      </c>
      <c r="M11" s="104">
        <f>K11-L11</f>
        <v>40305.599999999999</v>
      </c>
      <c r="N11" s="104">
        <v>7801.11</v>
      </c>
      <c r="O11" s="104">
        <f t="shared" ref="O11:O34" si="0">T11*2</f>
        <v>2160.8200000000002</v>
      </c>
      <c r="P11" s="104">
        <f>N11-O11</f>
        <v>5640.2899999999991</v>
      </c>
      <c r="Q11" s="448">
        <f>J11-P11</f>
        <v>21179.71</v>
      </c>
      <c r="R11" s="104"/>
      <c r="T11" s="299">
        <v>1080.4100000000001</v>
      </c>
    </row>
    <row r="12" spans="2:20" ht="30" customHeight="1" x14ac:dyDescent="0.25">
      <c r="D12" s="444" t="s">
        <v>447</v>
      </c>
      <c r="E12" s="444" t="s">
        <v>328</v>
      </c>
      <c r="F12" s="449" t="s">
        <v>60</v>
      </c>
      <c r="G12" s="450" t="s">
        <v>184</v>
      </c>
      <c r="H12" s="104">
        <v>4958</v>
      </c>
      <c r="I12" s="446">
        <v>50</v>
      </c>
      <c r="J12" s="447">
        <f t="shared" ref="J12:J34" si="1">H12/15*I12</f>
        <v>16526.666666666668</v>
      </c>
      <c r="K12" s="104">
        <f t="shared" ref="K12:K34" si="2">H12*2+J12</f>
        <v>26442.666666666668</v>
      </c>
      <c r="L12" s="104">
        <v>2606.4</v>
      </c>
      <c r="M12" s="104">
        <f t="shared" ref="M12:M34" si="3">K12-L12</f>
        <v>23836.266666666666</v>
      </c>
      <c r="N12" s="104">
        <v>3797.97</v>
      </c>
      <c r="O12" s="104">
        <f t="shared" si="0"/>
        <v>908.22</v>
      </c>
      <c r="P12" s="104">
        <f t="shared" ref="P12:P34" si="4">N12-O12</f>
        <v>2889.75</v>
      </c>
      <c r="Q12" s="448">
        <f t="shared" ref="Q12:Q34" si="5">J12-P12</f>
        <v>13636.916666666668</v>
      </c>
      <c r="R12" s="104"/>
      <c r="T12" s="299">
        <v>454.11</v>
      </c>
    </row>
    <row r="13" spans="2:20" ht="30" customHeight="1" x14ac:dyDescent="0.25">
      <c r="D13" s="444" t="s">
        <v>448</v>
      </c>
      <c r="E13" s="444" t="s">
        <v>328</v>
      </c>
      <c r="F13" s="445" t="s">
        <v>60</v>
      </c>
      <c r="G13" s="451" t="s">
        <v>146</v>
      </c>
      <c r="H13" s="104">
        <v>4216</v>
      </c>
      <c r="I13" s="446">
        <v>50</v>
      </c>
      <c r="J13" s="447">
        <f t="shared" si="1"/>
        <v>14053.333333333334</v>
      </c>
      <c r="K13" s="104">
        <f t="shared" si="2"/>
        <v>22485.333333333336</v>
      </c>
      <c r="L13" s="104">
        <v>2606.4</v>
      </c>
      <c r="M13" s="104">
        <f t="shared" si="3"/>
        <v>19878.933333333334</v>
      </c>
      <c r="N13" s="104">
        <v>2952.68</v>
      </c>
      <c r="O13" s="104">
        <f t="shared" si="0"/>
        <v>674.74</v>
      </c>
      <c r="P13" s="104">
        <f t="shared" si="4"/>
        <v>2277.9399999999996</v>
      </c>
      <c r="Q13" s="448">
        <f t="shared" si="5"/>
        <v>11775.393333333333</v>
      </c>
      <c r="R13" s="104"/>
      <c r="T13" s="299">
        <v>337.37</v>
      </c>
    </row>
    <row r="14" spans="2:20" ht="30" customHeight="1" x14ac:dyDescent="0.25">
      <c r="D14" s="444" t="s">
        <v>449</v>
      </c>
      <c r="E14" s="444" t="s">
        <v>328</v>
      </c>
      <c r="F14" s="449" t="s">
        <v>60</v>
      </c>
      <c r="G14" s="453" t="s">
        <v>62</v>
      </c>
      <c r="H14" s="104">
        <v>4577</v>
      </c>
      <c r="I14" s="446">
        <v>50</v>
      </c>
      <c r="J14" s="447">
        <f t="shared" si="1"/>
        <v>15256.666666666666</v>
      </c>
      <c r="K14" s="104">
        <f t="shared" si="2"/>
        <v>24410.666666666664</v>
      </c>
      <c r="L14" s="104">
        <v>2606.4</v>
      </c>
      <c r="M14" s="104">
        <f t="shared" si="3"/>
        <v>21804.266666666663</v>
      </c>
      <c r="N14" s="104">
        <v>3363.94</v>
      </c>
      <c r="O14" s="104">
        <f t="shared" si="0"/>
        <v>785.98</v>
      </c>
      <c r="P14" s="104">
        <f t="shared" si="4"/>
        <v>2577.96</v>
      </c>
      <c r="Q14" s="448">
        <f t="shared" si="5"/>
        <v>12678.706666666665</v>
      </c>
      <c r="R14" s="104"/>
      <c r="T14" s="299">
        <v>392.99</v>
      </c>
    </row>
    <row r="15" spans="2:20" ht="30" customHeight="1" x14ac:dyDescent="0.25">
      <c r="D15" s="444" t="s">
        <v>450</v>
      </c>
      <c r="E15" s="444" t="s">
        <v>328</v>
      </c>
      <c r="F15" s="445" t="s">
        <v>60</v>
      </c>
      <c r="G15" s="102" t="s">
        <v>62</v>
      </c>
      <c r="H15" s="104">
        <v>4577</v>
      </c>
      <c r="I15" s="446">
        <v>50</v>
      </c>
      <c r="J15" s="447">
        <f t="shared" si="1"/>
        <v>15256.666666666666</v>
      </c>
      <c r="K15" s="104">
        <f t="shared" si="2"/>
        <v>24410.666666666664</v>
      </c>
      <c r="L15" s="104">
        <v>2606.4</v>
      </c>
      <c r="M15" s="104">
        <f t="shared" si="3"/>
        <v>21804.266666666663</v>
      </c>
      <c r="N15" s="104">
        <v>3363.94</v>
      </c>
      <c r="O15" s="104">
        <f t="shared" si="0"/>
        <v>785.98</v>
      </c>
      <c r="P15" s="104">
        <f t="shared" si="4"/>
        <v>2577.96</v>
      </c>
      <c r="Q15" s="448">
        <f t="shared" si="5"/>
        <v>12678.706666666665</v>
      </c>
      <c r="R15" s="104"/>
      <c r="T15" s="299">
        <v>392.99</v>
      </c>
    </row>
    <row r="16" spans="2:20" ht="30" customHeight="1" x14ac:dyDescent="0.25">
      <c r="D16" s="444" t="s">
        <v>451</v>
      </c>
      <c r="E16" s="444" t="s">
        <v>328</v>
      </c>
      <c r="F16" s="449" t="s">
        <v>60</v>
      </c>
      <c r="G16" s="453" t="s">
        <v>62</v>
      </c>
      <c r="H16" s="104">
        <v>4577</v>
      </c>
      <c r="I16" s="446">
        <v>50</v>
      </c>
      <c r="J16" s="447">
        <f t="shared" si="1"/>
        <v>15256.666666666666</v>
      </c>
      <c r="K16" s="104">
        <f t="shared" si="2"/>
        <v>24410.666666666664</v>
      </c>
      <c r="L16" s="104">
        <v>2606.4</v>
      </c>
      <c r="M16" s="104">
        <f t="shared" si="3"/>
        <v>21804.266666666663</v>
      </c>
      <c r="N16" s="104">
        <v>3363.94</v>
      </c>
      <c r="O16" s="104">
        <f t="shared" si="0"/>
        <v>785.98</v>
      </c>
      <c r="P16" s="104">
        <f t="shared" si="4"/>
        <v>2577.96</v>
      </c>
      <c r="Q16" s="448">
        <f t="shared" si="5"/>
        <v>12678.706666666665</v>
      </c>
      <c r="R16" s="104"/>
      <c r="T16" s="299">
        <v>392.99</v>
      </c>
    </row>
    <row r="17" spans="4:20" ht="30" customHeight="1" x14ac:dyDescent="0.25">
      <c r="D17" s="444" t="s">
        <v>452</v>
      </c>
      <c r="E17" s="454" t="s">
        <v>337</v>
      </c>
      <c r="F17" s="445" t="s">
        <v>60</v>
      </c>
      <c r="G17" s="453" t="s">
        <v>62</v>
      </c>
      <c r="H17" s="104">
        <v>4577</v>
      </c>
      <c r="I17" s="446">
        <v>50</v>
      </c>
      <c r="J17" s="447">
        <f t="shared" si="1"/>
        <v>15256.666666666666</v>
      </c>
      <c r="K17" s="104">
        <f t="shared" si="2"/>
        <v>24410.666666666664</v>
      </c>
      <c r="L17" s="104">
        <v>2606.4</v>
      </c>
      <c r="M17" s="104">
        <f t="shared" si="3"/>
        <v>21804.266666666663</v>
      </c>
      <c r="N17" s="104">
        <v>3363.94</v>
      </c>
      <c r="O17" s="104">
        <f t="shared" si="0"/>
        <v>785.98</v>
      </c>
      <c r="P17" s="104">
        <f t="shared" si="4"/>
        <v>2577.96</v>
      </c>
      <c r="Q17" s="448">
        <f t="shared" si="5"/>
        <v>12678.706666666665</v>
      </c>
      <c r="R17" s="104"/>
      <c r="T17" s="299">
        <v>392.99</v>
      </c>
    </row>
    <row r="18" spans="4:20" ht="30" customHeight="1" x14ac:dyDescent="0.25">
      <c r="D18" s="444" t="s">
        <v>453</v>
      </c>
      <c r="E18" s="454" t="s">
        <v>328</v>
      </c>
      <c r="F18" s="449" t="s">
        <v>60</v>
      </c>
      <c r="G18" s="453" t="s">
        <v>62</v>
      </c>
      <c r="H18" s="104">
        <v>3758</v>
      </c>
      <c r="I18" s="446">
        <v>50</v>
      </c>
      <c r="J18" s="447">
        <f t="shared" si="1"/>
        <v>12526.666666666666</v>
      </c>
      <c r="K18" s="104">
        <f t="shared" si="2"/>
        <v>20042.666666666664</v>
      </c>
      <c r="L18" s="104">
        <v>2606.4</v>
      </c>
      <c r="M18" s="104">
        <f t="shared" si="3"/>
        <v>17436.266666666663</v>
      </c>
      <c r="N18" s="104">
        <v>2430.9299999999998</v>
      </c>
      <c r="O18" s="104">
        <f t="shared" si="0"/>
        <v>575.08000000000004</v>
      </c>
      <c r="P18" s="104">
        <f t="shared" si="4"/>
        <v>1855.85</v>
      </c>
      <c r="Q18" s="448">
        <f t="shared" si="5"/>
        <v>10670.816666666666</v>
      </c>
      <c r="R18" s="104"/>
      <c r="T18" s="299">
        <v>287.54000000000002</v>
      </c>
    </row>
    <row r="19" spans="4:20" ht="30" customHeight="1" x14ac:dyDescent="0.25">
      <c r="D19" s="444" t="s">
        <v>454</v>
      </c>
      <c r="E19" s="444" t="s">
        <v>328</v>
      </c>
      <c r="F19" s="445" t="s">
        <v>60</v>
      </c>
      <c r="G19" s="453" t="s">
        <v>62</v>
      </c>
      <c r="H19" s="104">
        <v>3758</v>
      </c>
      <c r="I19" s="446">
        <v>50</v>
      </c>
      <c r="J19" s="447">
        <f t="shared" si="1"/>
        <v>12526.666666666666</v>
      </c>
      <c r="K19" s="104">
        <f t="shared" si="2"/>
        <v>20042.666666666664</v>
      </c>
      <c r="L19" s="104">
        <v>2606.4</v>
      </c>
      <c r="M19" s="104">
        <f t="shared" si="3"/>
        <v>17436.266666666663</v>
      </c>
      <c r="N19" s="104">
        <v>2430.9299999999998</v>
      </c>
      <c r="O19" s="104">
        <f t="shared" si="0"/>
        <v>575.08000000000004</v>
      </c>
      <c r="P19" s="104">
        <f t="shared" si="4"/>
        <v>1855.85</v>
      </c>
      <c r="Q19" s="448">
        <f t="shared" si="5"/>
        <v>10670.816666666666</v>
      </c>
      <c r="R19" s="104"/>
      <c r="T19" s="299">
        <v>287.54000000000002</v>
      </c>
    </row>
    <row r="20" spans="4:20" ht="30" customHeight="1" x14ac:dyDescent="0.25">
      <c r="D20" s="444" t="s">
        <v>455</v>
      </c>
      <c r="E20" s="444" t="s">
        <v>328</v>
      </c>
      <c r="F20" s="449" t="s">
        <v>60</v>
      </c>
      <c r="G20" s="455" t="s">
        <v>62</v>
      </c>
      <c r="H20" s="104">
        <v>4577</v>
      </c>
      <c r="I20" s="447">
        <v>45.84</v>
      </c>
      <c r="J20" s="447">
        <f t="shared" si="1"/>
        <v>13987.312</v>
      </c>
      <c r="K20" s="104">
        <f t="shared" si="2"/>
        <v>23141.311999999998</v>
      </c>
      <c r="L20" s="104">
        <v>2606.4</v>
      </c>
      <c r="M20" s="104">
        <f t="shared" si="3"/>
        <v>20534.911999999997</v>
      </c>
      <c r="N20" s="104">
        <v>3092.8</v>
      </c>
      <c r="O20" s="104">
        <f t="shared" si="0"/>
        <v>785.98</v>
      </c>
      <c r="P20" s="104">
        <f t="shared" si="4"/>
        <v>2306.8200000000002</v>
      </c>
      <c r="Q20" s="448">
        <f t="shared" si="5"/>
        <v>11680.492</v>
      </c>
      <c r="R20" s="456"/>
      <c r="T20" s="299">
        <v>392.99</v>
      </c>
    </row>
    <row r="21" spans="4:20" ht="30" customHeight="1" x14ac:dyDescent="0.25">
      <c r="D21" s="444" t="s">
        <v>456</v>
      </c>
      <c r="E21" s="444" t="s">
        <v>337</v>
      </c>
      <c r="F21" s="445" t="s">
        <v>60</v>
      </c>
      <c r="G21" s="452" t="s">
        <v>62</v>
      </c>
      <c r="H21" s="104">
        <v>4577</v>
      </c>
      <c r="I21" s="447">
        <v>37.5</v>
      </c>
      <c r="J21" s="447">
        <f t="shared" si="1"/>
        <v>11442.5</v>
      </c>
      <c r="K21" s="104">
        <f t="shared" si="2"/>
        <v>20596.5</v>
      </c>
      <c r="L21" s="104">
        <v>2606.4</v>
      </c>
      <c r="M21" s="104">
        <f t="shared" si="3"/>
        <v>17990.099999999999</v>
      </c>
      <c r="N21" s="104">
        <v>2549.23</v>
      </c>
      <c r="O21" s="104">
        <f t="shared" si="0"/>
        <v>785.98</v>
      </c>
      <c r="P21" s="104">
        <f t="shared" si="4"/>
        <v>1763.25</v>
      </c>
      <c r="Q21" s="448">
        <f t="shared" si="5"/>
        <v>9679.25</v>
      </c>
      <c r="R21" s="457"/>
      <c r="T21" s="299">
        <v>392.99</v>
      </c>
    </row>
    <row r="22" spans="4:20" ht="30" customHeight="1" x14ac:dyDescent="0.25">
      <c r="D22" s="444" t="s">
        <v>457</v>
      </c>
      <c r="E22" s="444" t="s">
        <v>337</v>
      </c>
      <c r="F22" s="449" t="s">
        <v>60</v>
      </c>
      <c r="G22" s="452" t="s">
        <v>62</v>
      </c>
      <c r="H22" s="104">
        <v>4577</v>
      </c>
      <c r="I22" s="446">
        <v>50</v>
      </c>
      <c r="J22" s="447">
        <f t="shared" si="1"/>
        <v>15256.666666666666</v>
      </c>
      <c r="K22" s="104">
        <f t="shared" si="2"/>
        <v>24410.666666666664</v>
      </c>
      <c r="L22" s="104">
        <v>2606.4</v>
      </c>
      <c r="M22" s="104">
        <f t="shared" si="3"/>
        <v>21804.266666666663</v>
      </c>
      <c r="N22" s="104">
        <v>3363.94</v>
      </c>
      <c r="O22" s="104">
        <f t="shared" si="0"/>
        <v>785.98</v>
      </c>
      <c r="P22" s="104">
        <f t="shared" si="4"/>
        <v>2577.96</v>
      </c>
      <c r="Q22" s="448">
        <f t="shared" si="5"/>
        <v>12678.706666666665</v>
      </c>
      <c r="R22" s="457"/>
      <c r="T22" s="299">
        <v>392.99</v>
      </c>
    </row>
    <row r="23" spans="4:20" ht="30" customHeight="1" x14ac:dyDescent="0.25">
      <c r="D23" s="444" t="s">
        <v>458</v>
      </c>
      <c r="E23" s="444" t="s">
        <v>328</v>
      </c>
      <c r="F23" s="445" t="s">
        <v>60</v>
      </c>
      <c r="G23" s="452" t="s">
        <v>62</v>
      </c>
      <c r="H23" s="104">
        <v>4577</v>
      </c>
      <c r="I23" s="447">
        <v>45.84</v>
      </c>
      <c r="J23" s="447">
        <f t="shared" si="1"/>
        <v>13987.312</v>
      </c>
      <c r="K23" s="104">
        <f t="shared" si="2"/>
        <v>23141.311999999998</v>
      </c>
      <c r="L23" s="104">
        <v>2606.4</v>
      </c>
      <c r="M23" s="104">
        <f t="shared" si="3"/>
        <v>20534.911999999997</v>
      </c>
      <c r="N23" s="104">
        <v>3092.8</v>
      </c>
      <c r="O23" s="104">
        <f t="shared" si="0"/>
        <v>785.98</v>
      </c>
      <c r="P23" s="104">
        <f t="shared" si="4"/>
        <v>2306.8200000000002</v>
      </c>
      <c r="Q23" s="448">
        <f t="shared" si="5"/>
        <v>11680.492</v>
      </c>
      <c r="R23" s="457"/>
      <c r="T23" s="299">
        <v>392.99</v>
      </c>
    </row>
    <row r="24" spans="4:20" ht="30" customHeight="1" x14ac:dyDescent="0.25">
      <c r="D24" s="444" t="s">
        <v>459</v>
      </c>
      <c r="E24" s="444" t="s">
        <v>337</v>
      </c>
      <c r="F24" s="449" t="s">
        <v>60</v>
      </c>
      <c r="G24" s="452" t="s">
        <v>62</v>
      </c>
      <c r="H24" s="104">
        <v>4577</v>
      </c>
      <c r="I24" s="446">
        <v>50</v>
      </c>
      <c r="J24" s="447">
        <f t="shared" si="1"/>
        <v>15256.666666666666</v>
      </c>
      <c r="K24" s="104">
        <f t="shared" si="2"/>
        <v>24410.666666666664</v>
      </c>
      <c r="L24" s="104">
        <v>2606.4</v>
      </c>
      <c r="M24" s="104">
        <f t="shared" si="3"/>
        <v>21804.266666666663</v>
      </c>
      <c r="N24" s="104">
        <v>3363.94</v>
      </c>
      <c r="O24" s="104">
        <f t="shared" si="0"/>
        <v>785.98</v>
      </c>
      <c r="P24" s="104">
        <f t="shared" si="4"/>
        <v>2577.96</v>
      </c>
      <c r="Q24" s="448">
        <f t="shared" si="5"/>
        <v>12678.706666666665</v>
      </c>
      <c r="R24" s="457"/>
      <c r="T24" s="299">
        <v>392.99</v>
      </c>
    </row>
    <row r="25" spans="4:20" ht="30" customHeight="1" x14ac:dyDescent="0.25">
      <c r="D25" s="444" t="s">
        <v>460</v>
      </c>
      <c r="E25" s="444" t="s">
        <v>337</v>
      </c>
      <c r="F25" s="445" t="s">
        <v>60</v>
      </c>
      <c r="G25" s="455" t="s">
        <v>62</v>
      </c>
      <c r="H25" s="104">
        <v>4577</v>
      </c>
      <c r="I25" s="446">
        <v>50</v>
      </c>
      <c r="J25" s="447">
        <f t="shared" si="1"/>
        <v>15256.666666666666</v>
      </c>
      <c r="K25" s="104">
        <f t="shared" si="2"/>
        <v>24410.666666666664</v>
      </c>
      <c r="L25" s="104">
        <v>2606.4</v>
      </c>
      <c r="M25" s="104">
        <f t="shared" si="3"/>
        <v>21804.266666666663</v>
      </c>
      <c r="N25" s="104">
        <v>3363.94</v>
      </c>
      <c r="O25" s="104">
        <f t="shared" si="0"/>
        <v>785.98</v>
      </c>
      <c r="P25" s="104">
        <f t="shared" si="4"/>
        <v>2577.96</v>
      </c>
      <c r="Q25" s="448">
        <f t="shared" si="5"/>
        <v>12678.706666666665</v>
      </c>
      <c r="R25" s="457"/>
      <c r="T25" s="299">
        <v>392.99</v>
      </c>
    </row>
    <row r="26" spans="4:20" ht="30" customHeight="1" x14ac:dyDescent="0.25">
      <c r="D26" s="444" t="s">
        <v>461</v>
      </c>
      <c r="E26" s="444" t="s">
        <v>337</v>
      </c>
      <c r="F26" s="449" t="s">
        <v>60</v>
      </c>
      <c r="G26" s="452" t="s">
        <v>62</v>
      </c>
      <c r="H26" s="104">
        <v>4577</v>
      </c>
      <c r="I26" s="446">
        <v>50</v>
      </c>
      <c r="J26" s="447">
        <f t="shared" si="1"/>
        <v>15256.666666666666</v>
      </c>
      <c r="K26" s="104">
        <f t="shared" si="2"/>
        <v>24410.666666666664</v>
      </c>
      <c r="L26" s="104">
        <v>2606.4</v>
      </c>
      <c r="M26" s="104">
        <f t="shared" si="3"/>
        <v>21804.266666666663</v>
      </c>
      <c r="N26" s="104">
        <v>3363.94</v>
      </c>
      <c r="O26" s="104">
        <f t="shared" si="0"/>
        <v>785.98</v>
      </c>
      <c r="P26" s="104">
        <f t="shared" si="4"/>
        <v>2577.96</v>
      </c>
      <c r="Q26" s="448">
        <f t="shared" si="5"/>
        <v>12678.706666666665</v>
      </c>
      <c r="R26" s="457"/>
      <c r="T26" s="299">
        <v>392.99</v>
      </c>
    </row>
    <row r="27" spans="4:20" ht="30" customHeight="1" x14ac:dyDescent="0.25">
      <c r="D27" s="444" t="s">
        <v>462</v>
      </c>
      <c r="E27" s="444" t="s">
        <v>337</v>
      </c>
      <c r="F27" s="445" t="s">
        <v>60</v>
      </c>
      <c r="G27" s="452" t="s">
        <v>62</v>
      </c>
      <c r="H27" s="104">
        <v>4577</v>
      </c>
      <c r="I27" s="447">
        <v>43.42</v>
      </c>
      <c r="J27" s="447">
        <f t="shared" si="1"/>
        <v>13248.889333333333</v>
      </c>
      <c r="K27" s="104">
        <f t="shared" si="2"/>
        <v>22402.889333333333</v>
      </c>
      <c r="L27" s="104">
        <v>2606.4</v>
      </c>
      <c r="M27" s="104">
        <f t="shared" si="3"/>
        <v>19796.489333333331</v>
      </c>
      <c r="N27" s="104">
        <v>2935.07</v>
      </c>
      <c r="O27" s="104">
        <f t="shared" si="0"/>
        <v>785.98</v>
      </c>
      <c r="P27" s="104">
        <f t="shared" si="4"/>
        <v>2149.09</v>
      </c>
      <c r="Q27" s="448">
        <f t="shared" si="5"/>
        <v>11099.799333333332</v>
      </c>
      <c r="R27" s="457"/>
      <c r="T27" s="299">
        <v>392.99</v>
      </c>
    </row>
    <row r="28" spans="4:20" ht="30" customHeight="1" x14ac:dyDescent="0.25">
      <c r="D28" s="444" t="s">
        <v>463</v>
      </c>
      <c r="E28" s="444" t="s">
        <v>337</v>
      </c>
      <c r="F28" s="449" t="s">
        <v>60</v>
      </c>
      <c r="G28" s="452" t="s">
        <v>62</v>
      </c>
      <c r="H28" s="104">
        <v>4577</v>
      </c>
      <c r="I28" s="446">
        <v>50</v>
      </c>
      <c r="J28" s="447">
        <f t="shared" si="1"/>
        <v>15256.666666666666</v>
      </c>
      <c r="K28" s="104">
        <f t="shared" si="2"/>
        <v>24410.666666666664</v>
      </c>
      <c r="L28" s="104">
        <v>2606.4</v>
      </c>
      <c r="M28" s="104">
        <f t="shared" si="3"/>
        <v>21804.266666666663</v>
      </c>
      <c r="N28" s="104">
        <v>3363.94</v>
      </c>
      <c r="O28" s="104">
        <f t="shared" si="0"/>
        <v>785.98</v>
      </c>
      <c r="P28" s="104">
        <f t="shared" si="4"/>
        <v>2577.96</v>
      </c>
      <c r="Q28" s="448">
        <f t="shared" si="5"/>
        <v>12678.706666666665</v>
      </c>
      <c r="R28" s="457"/>
      <c r="T28" s="299">
        <v>392.99</v>
      </c>
    </row>
    <row r="29" spans="4:20" ht="30" customHeight="1" x14ac:dyDescent="0.25">
      <c r="D29" s="444" t="s">
        <v>464</v>
      </c>
      <c r="E29" s="444" t="s">
        <v>337</v>
      </c>
      <c r="F29" s="445" t="s">
        <v>60</v>
      </c>
      <c r="G29" s="452" t="s">
        <v>62</v>
      </c>
      <c r="H29" s="104">
        <v>4577</v>
      </c>
      <c r="I29" s="446">
        <v>50</v>
      </c>
      <c r="J29" s="447">
        <f t="shared" si="1"/>
        <v>15256.666666666666</v>
      </c>
      <c r="K29" s="104">
        <f t="shared" si="2"/>
        <v>24410.666666666664</v>
      </c>
      <c r="L29" s="104">
        <v>2606.4</v>
      </c>
      <c r="M29" s="104">
        <f t="shared" si="3"/>
        <v>21804.266666666663</v>
      </c>
      <c r="N29" s="104">
        <v>3363.94</v>
      </c>
      <c r="O29" s="104">
        <f t="shared" si="0"/>
        <v>785.98</v>
      </c>
      <c r="P29" s="104">
        <f t="shared" si="4"/>
        <v>2577.96</v>
      </c>
      <c r="Q29" s="448">
        <f t="shared" si="5"/>
        <v>12678.706666666665</v>
      </c>
      <c r="R29" s="457"/>
      <c r="T29" s="299">
        <v>392.99</v>
      </c>
    </row>
    <row r="30" spans="4:20" ht="30" customHeight="1" x14ac:dyDescent="0.25">
      <c r="D30" s="444" t="s">
        <v>465</v>
      </c>
      <c r="E30" s="444" t="s">
        <v>328</v>
      </c>
      <c r="F30" s="449" t="s">
        <v>60</v>
      </c>
      <c r="G30" s="452" t="s">
        <v>62</v>
      </c>
      <c r="H30" s="104">
        <v>4577</v>
      </c>
      <c r="I30" s="447">
        <v>43.15</v>
      </c>
      <c r="J30" s="447">
        <f t="shared" si="1"/>
        <v>13166.503333333332</v>
      </c>
      <c r="K30" s="104">
        <f t="shared" si="2"/>
        <v>22320.503333333334</v>
      </c>
      <c r="L30" s="104">
        <v>2606.4</v>
      </c>
      <c r="M30" s="104">
        <f t="shared" si="3"/>
        <v>19714.103333333333</v>
      </c>
      <c r="N30" s="104">
        <v>2917.48</v>
      </c>
      <c r="O30" s="104">
        <f t="shared" si="0"/>
        <v>785.98</v>
      </c>
      <c r="P30" s="104">
        <f t="shared" si="4"/>
        <v>2131.5</v>
      </c>
      <c r="Q30" s="448">
        <f t="shared" si="5"/>
        <v>11035.003333333332</v>
      </c>
      <c r="R30" s="457"/>
      <c r="T30" s="299">
        <v>392.99</v>
      </c>
    </row>
    <row r="31" spans="4:20" ht="30" customHeight="1" x14ac:dyDescent="0.25">
      <c r="D31" s="444" t="s">
        <v>466</v>
      </c>
      <c r="E31" s="444" t="s">
        <v>337</v>
      </c>
      <c r="F31" s="445" t="s">
        <v>60</v>
      </c>
      <c r="G31" s="452" t="s">
        <v>62</v>
      </c>
      <c r="H31" s="104">
        <v>4577</v>
      </c>
      <c r="I31" s="446">
        <v>50</v>
      </c>
      <c r="J31" s="447">
        <f t="shared" si="1"/>
        <v>15256.666666666666</v>
      </c>
      <c r="K31" s="104">
        <f t="shared" si="2"/>
        <v>24410.666666666664</v>
      </c>
      <c r="L31" s="104">
        <v>2606.4</v>
      </c>
      <c r="M31" s="104">
        <f t="shared" si="3"/>
        <v>21804.266666666663</v>
      </c>
      <c r="N31" s="104">
        <v>3363.94</v>
      </c>
      <c r="O31" s="104">
        <f t="shared" si="0"/>
        <v>785.98</v>
      </c>
      <c r="P31" s="104">
        <f t="shared" si="4"/>
        <v>2577.96</v>
      </c>
      <c r="Q31" s="448">
        <f t="shared" si="5"/>
        <v>12678.706666666665</v>
      </c>
      <c r="R31" s="457"/>
      <c r="T31" s="299">
        <v>392.99</v>
      </c>
    </row>
    <row r="32" spans="4:20" ht="30" customHeight="1" x14ac:dyDescent="0.25">
      <c r="D32" s="444" t="s">
        <v>467</v>
      </c>
      <c r="E32" s="444" t="s">
        <v>337</v>
      </c>
      <c r="F32" s="449" t="s">
        <v>60</v>
      </c>
      <c r="G32" s="452" t="s">
        <v>62</v>
      </c>
      <c r="H32" s="104">
        <v>4577</v>
      </c>
      <c r="I32" s="446">
        <v>50</v>
      </c>
      <c r="J32" s="447">
        <f t="shared" si="1"/>
        <v>15256.666666666666</v>
      </c>
      <c r="K32" s="104">
        <f t="shared" si="2"/>
        <v>24410.666666666664</v>
      </c>
      <c r="L32" s="104">
        <v>2606.4</v>
      </c>
      <c r="M32" s="104">
        <f t="shared" si="3"/>
        <v>21804.266666666663</v>
      </c>
      <c r="N32" s="104">
        <v>3363.94</v>
      </c>
      <c r="O32" s="104">
        <f t="shared" si="0"/>
        <v>785.98</v>
      </c>
      <c r="P32" s="104">
        <f t="shared" si="4"/>
        <v>2577.96</v>
      </c>
      <c r="Q32" s="448">
        <f t="shared" si="5"/>
        <v>12678.706666666665</v>
      </c>
      <c r="R32" s="457"/>
      <c r="T32" s="299">
        <v>392.99</v>
      </c>
    </row>
    <row r="33" spans="4:20" ht="30" customHeight="1" x14ac:dyDescent="0.25">
      <c r="D33" s="444" t="s">
        <v>468</v>
      </c>
      <c r="E33" s="444" t="s">
        <v>337</v>
      </c>
      <c r="F33" s="445" t="s">
        <v>60</v>
      </c>
      <c r="G33" s="452" t="s">
        <v>62</v>
      </c>
      <c r="H33" s="104">
        <v>4577</v>
      </c>
      <c r="I33" s="447">
        <v>47.95</v>
      </c>
      <c r="J33" s="447">
        <f t="shared" si="1"/>
        <v>14631.143333333333</v>
      </c>
      <c r="K33" s="104">
        <f t="shared" si="2"/>
        <v>23785.143333333333</v>
      </c>
      <c r="L33" s="104">
        <v>2606.4</v>
      </c>
      <c r="M33" s="104">
        <f t="shared" si="3"/>
        <v>21178.743333333332</v>
      </c>
      <c r="N33" s="104">
        <v>3230.32</v>
      </c>
      <c r="O33" s="104">
        <f t="shared" si="0"/>
        <v>785.98</v>
      </c>
      <c r="P33" s="104">
        <f t="shared" si="4"/>
        <v>2444.34</v>
      </c>
      <c r="Q33" s="448">
        <f t="shared" si="5"/>
        <v>12186.803333333333</v>
      </c>
      <c r="R33" s="457"/>
      <c r="T33" s="299">
        <v>392.99</v>
      </c>
    </row>
    <row r="34" spans="4:20" ht="30" customHeight="1" x14ac:dyDescent="0.25">
      <c r="D34" s="444" t="s">
        <v>482</v>
      </c>
      <c r="E34" s="444" t="s">
        <v>328</v>
      </c>
      <c r="F34" s="449" t="s">
        <v>60</v>
      </c>
      <c r="G34" s="452" t="s">
        <v>62</v>
      </c>
      <c r="H34" s="104">
        <v>4577</v>
      </c>
      <c r="I34" s="447">
        <v>27.81</v>
      </c>
      <c r="J34" s="447">
        <f t="shared" si="1"/>
        <v>8485.7579999999998</v>
      </c>
      <c r="K34" s="104">
        <f t="shared" si="2"/>
        <v>17639.758000000002</v>
      </c>
      <c r="L34" s="104">
        <v>2606.4</v>
      </c>
      <c r="M34" s="104">
        <f t="shared" si="3"/>
        <v>15033.358000000002</v>
      </c>
      <c r="N34" s="104">
        <v>1917.67</v>
      </c>
      <c r="O34" s="104">
        <f t="shared" si="0"/>
        <v>785.98</v>
      </c>
      <c r="P34" s="104">
        <f t="shared" si="4"/>
        <v>1131.69</v>
      </c>
      <c r="Q34" s="448">
        <f t="shared" si="5"/>
        <v>7354.0679999999993</v>
      </c>
      <c r="R34" s="457"/>
      <c r="T34" s="299">
        <v>392.99</v>
      </c>
    </row>
    <row r="35" spans="4:20" ht="30" customHeight="1" x14ac:dyDescent="0.2">
      <c r="D35" s="323"/>
      <c r="E35" s="323"/>
      <c r="F35" s="334"/>
      <c r="G35" s="331"/>
      <c r="H35" s="325"/>
      <c r="I35" s="325"/>
      <c r="J35" s="325"/>
      <c r="K35" s="325"/>
      <c r="L35" s="325"/>
      <c r="M35" s="325"/>
      <c r="N35" s="325"/>
      <c r="O35" s="325"/>
      <c r="P35" s="325"/>
      <c r="Q35" s="328"/>
      <c r="R35" s="300"/>
    </row>
    <row r="36" spans="4:20" ht="30" customHeight="1" x14ac:dyDescent="0.25">
      <c r="D36" s="335"/>
      <c r="E36" s="336"/>
      <c r="F36" s="337"/>
      <c r="G36" s="337"/>
      <c r="H36" s="338"/>
      <c r="I36" s="339"/>
      <c r="J36" s="339"/>
      <c r="K36" s="339"/>
      <c r="L36" s="339"/>
      <c r="M36" s="339"/>
      <c r="N36" s="339"/>
      <c r="O36" s="339"/>
      <c r="P36" s="339"/>
      <c r="Q36" s="339"/>
      <c r="R36" s="301"/>
    </row>
    <row r="37" spans="4:20" ht="30" customHeight="1" thickBot="1" x14ac:dyDescent="0.3">
      <c r="D37" s="521" t="s">
        <v>66</v>
      </c>
      <c r="E37" s="522"/>
      <c r="F37" s="522"/>
      <c r="G37" s="522"/>
      <c r="H37" s="340">
        <f>SUM(H11:H35)</f>
        <v>111699</v>
      </c>
      <c r="I37" s="340"/>
      <c r="J37" s="340">
        <f t="shared" ref="J37:P37" si="6">SUM(J11:J35)</f>
        <v>354482.75133333338</v>
      </c>
      <c r="K37" s="340">
        <f t="shared" si="6"/>
        <v>577880.75133333344</v>
      </c>
      <c r="L37" s="340">
        <f t="shared" si="6"/>
        <v>62553.60000000002</v>
      </c>
      <c r="M37" s="340">
        <f t="shared" si="6"/>
        <v>515327.15133333328</v>
      </c>
      <c r="N37" s="340">
        <f t="shared" si="6"/>
        <v>79516.270000000033</v>
      </c>
      <c r="O37" s="340">
        <f t="shared" si="6"/>
        <v>19827.559999999994</v>
      </c>
      <c r="P37" s="340">
        <f t="shared" si="6"/>
        <v>59688.709999999992</v>
      </c>
      <c r="Q37" s="340">
        <f>SUM(Q11:Q35)</f>
        <v>294794.04133333324</v>
      </c>
      <c r="R37" s="322"/>
    </row>
    <row r="38" spans="4:20" ht="13.5" thickTop="1" x14ac:dyDescent="0.2">
      <c r="H38" s="442"/>
      <c r="I38" s="442"/>
      <c r="J38" s="442"/>
      <c r="K38" s="442"/>
      <c r="L38" s="442"/>
      <c r="M38" s="442"/>
      <c r="N38" s="442"/>
      <c r="O38" s="442"/>
      <c r="P38" s="442"/>
      <c r="Q38" s="442"/>
    </row>
    <row r="39" spans="4:20" x14ac:dyDescent="0.2">
      <c r="G39" s="23"/>
      <c r="J39" s="43"/>
      <c r="K39" s="43"/>
      <c r="L39" s="43"/>
      <c r="M39" s="43"/>
      <c r="N39" s="43"/>
      <c r="O39" s="43"/>
      <c r="P39" s="43"/>
      <c r="Q39" s="43"/>
    </row>
    <row r="41" spans="4:20" x14ac:dyDescent="0.2">
      <c r="F41" s="24" t="s">
        <v>121</v>
      </c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54"/>
    </row>
    <row r="42" spans="4:20" x14ac:dyDescent="0.2">
      <c r="F42" s="23" t="s">
        <v>185</v>
      </c>
      <c r="R42" s="235" t="s">
        <v>500</v>
      </c>
    </row>
    <row r="43" spans="4:20" x14ac:dyDescent="0.2">
      <c r="F43" s="24" t="s">
        <v>9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6" t="s">
        <v>501</v>
      </c>
    </row>
    <row r="44" spans="4:20" x14ac:dyDescent="0.2">
      <c r="R44" s="43"/>
    </row>
    <row r="45" spans="4:20" x14ac:dyDescent="0.2">
      <c r="R45" s="43"/>
    </row>
    <row r="46" spans="4:20" x14ac:dyDescent="0.2">
      <c r="R46" s="43"/>
    </row>
    <row r="47" spans="4:20" x14ac:dyDescent="0.2">
      <c r="R47" s="43"/>
    </row>
    <row r="48" spans="4:20" ht="18" x14ac:dyDescent="0.25">
      <c r="D48" s="526"/>
      <c r="E48" s="526"/>
      <c r="F48" s="526"/>
      <c r="G48" s="526"/>
      <c r="H48" s="526"/>
      <c r="I48" s="526"/>
      <c r="J48" s="526"/>
      <c r="K48" s="526"/>
      <c r="L48" s="526"/>
      <c r="M48" s="526"/>
      <c r="N48" s="526"/>
      <c r="O48" s="526"/>
      <c r="P48" s="526"/>
      <c r="Q48" s="526"/>
      <c r="R48" s="526"/>
    </row>
    <row r="49" spans="4:20" ht="35.1" customHeight="1" x14ac:dyDescent="0.5">
      <c r="D49" s="515" t="s">
        <v>10</v>
      </c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7"/>
    </row>
    <row r="50" spans="4:20" ht="24.75" customHeight="1" x14ac:dyDescent="0.5">
      <c r="D50" s="518" t="str">
        <f>D5</f>
        <v>NOMINA AGUINALDO EJERCICIO FISCAL 2020</v>
      </c>
      <c r="E50" s="519"/>
      <c r="F50" s="519"/>
      <c r="G50" s="519"/>
      <c r="H50" s="519"/>
      <c r="I50" s="519"/>
      <c r="J50" s="519"/>
      <c r="K50" s="519"/>
      <c r="L50" s="519"/>
      <c r="M50" s="519"/>
      <c r="N50" s="519"/>
      <c r="O50" s="519"/>
      <c r="P50" s="519"/>
      <c r="Q50" s="519"/>
      <c r="R50" s="520"/>
    </row>
    <row r="51" spans="4:20" ht="28.5" customHeight="1" x14ac:dyDescent="0.5">
      <c r="D51" s="523" t="s">
        <v>258</v>
      </c>
      <c r="E51" s="524"/>
      <c r="F51" s="524"/>
      <c r="G51" s="524"/>
      <c r="H51" s="524"/>
      <c r="I51" s="524"/>
      <c r="J51" s="524"/>
      <c r="K51" s="524"/>
      <c r="L51" s="524"/>
      <c r="M51" s="524"/>
      <c r="N51" s="524"/>
      <c r="O51" s="524"/>
      <c r="P51" s="524"/>
      <c r="Q51" s="524"/>
      <c r="R51" s="525"/>
    </row>
    <row r="52" spans="4:20" x14ac:dyDescent="0.2">
      <c r="D52" s="193"/>
      <c r="E52" s="220" t="s">
        <v>316</v>
      </c>
      <c r="F52" s="85"/>
      <c r="G52" s="85"/>
      <c r="H52" s="86"/>
      <c r="I52" s="509"/>
      <c r="J52" s="510"/>
      <c r="K52" s="510"/>
      <c r="L52" s="510"/>
      <c r="M52" s="510"/>
      <c r="N52" s="510"/>
      <c r="O52" s="510"/>
      <c r="P52" s="510"/>
      <c r="Q52" s="510"/>
      <c r="R52" s="511"/>
    </row>
    <row r="53" spans="4:20" x14ac:dyDescent="0.2">
      <c r="D53" s="195" t="s">
        <v>2</v>
      </c>
      <c r="E53" s="194" t="s">
        <v>317</v>
      </c>
      <c r="F53" s="87"/>
      <c r="G53" s="87"/>
      <c r="H53" s="69" t="s">
        <v>1</v>
      </c>
      <c r="I53" s="70" t="s">
        <v>161</v>
      </c>
      <c r="J53" s="70"/>
      <c r="K53" s="70" t="s">
        <v>150</v>
      </c>
      <c r="L53" s="70" t="s">
        <v>493</v>
      </c>
      <c r="M53" s="70" t="s">
        <v>492</v>
      </c>
      <c r="N53" s="70" t="s">
        <v>497</v>
      </c>
      <c r="O53" s="70" t="s">
        <v>496</v>
      </c>
      <c r="P53" s="70" t="s">
        <v>496</v>
      </c>
      <c r="Q53" s="70" t="s">
        <v>491</v>
      </c>
      <c r="R53" s="87"/>
    </row>
    <row r="54" spans="4:20" x14ac:dyDescent="0.2">
      <c r="D54" s="195"/>
      <c r="E54" s="194"/>
      <c r="F54" s="88"/>
      <c r="G54" s="88" t="s">
        <v>8</v>
      </c>
      <c r="H54" s="66" t="s">
        <v>152</v>
      </c>
      <c r="I54" s="69" t="s">
        <v>491</v>
      </c>
      <c r="J54" s="70" t="s">
        <v>147</v>
      </c>
      <c r="K54" s="69" t="s">
        <v>492</v>
      </c>
      <c r="L54" s="69" t="s">
        <v>494</v>
      </c>
      <c r="M54" s="69" t="s">
        <v>495</v>
      </c>
      <c r="N54" s="69" t="s">
        <v>150</v>
      </c>
      <c r="O54" s="69" t="s">
        <v>498</v>
      </c>
      <c r="P54" s="69" t="s">
        <v>491</v>
      </c>
      <c r="Q54" s="69" t="s">
        <v>499</v>
      </c>
      <c r="R54" s="87" t="s">
        <v>156</v>
      </c>
    </row>
    <row r="55" spans="4:20" x14ac:dyDescent="0.2">
      <c r="D55" s="196"/>
      <c r="E55" s="196"/>
      <c r="F55" s="89" t="s">
        <v>258</v>
      </c>
      <c r="G55" s="89" t="s">
        <v>7</v>
      </c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</row>
    <row r="56" spans="4:20" x14ac:dyDescent="0.2"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</row>
    <row r="57" spans="4:20" ht="35.1" customHeight="1" x14ac:dyDescent="0.25">
      <c r="D57" s="219"/>
      <c r="E57" s="219"/>
      <c r="F57" s="105"/>
      <c r="G57" s="102"/>
      <c r="H57" s="103"/>
      <c r="I57" s="104"/>
      <c r="J57" s="104"/>
      <c r="K57" s="104"/>
      <c r="L57" s="104"/>
      <c r="M57" s="104"/>
      <c r="N57" s="104"/>
      <c r="O57" s="104"/>
      <c r="P57" s="104"/>
      <c r="Q57" s="104"/>
      <c r="R57" s="16"/>
    </row>
    <row r="58" spans="4:20" ht="35.1" customHeight="1" x14ac:dyDescent="0.2">
      <c r="D58" s="428" t="s">
        <v>469</v>
      </c>
      <c r="E58" s="429" t="s">
        <v>328</v>
      </c>
      <c r="F58" s="324" t="s">
        <v>124</v>
      </c>
      <c r="G58" s="324" t="s">
        <v>125</v>
      </c>
      <c r="H58" s="325">
        <v>3771</v>
      </c>
      <c r="I58" s="326">
        <v>50</v>
      </c>
      <c r="J58" s="325">
        <f>H58/15*I58</f>
        <v>12570</v>
      </c>
      <c r="K58" s="325">
        <f>H58*2+J58</f>
        <v>20112</v>
      </c>
      <c r="L58" s="325">
        <v>2606.4</v>
      </c>
      <c r="M58" s="325">
        <f>K58-L58</f>
        <v>17505.599999999999</v>
      </c>
      <c r="N58" s="325">
        <v>2445.7399999999998</v>
      </c>
      <c r="O58" s="325">
        <f>T58*2</f>
        <v>577.9</v>
      </c>
      <c r="P58" s="325">
        <f>N58-O58</f>
        <v>1867.8399999999997</v>
      </c>
      <c r="Q58" s="328">
        <f>J58-P58</f>
        <v>10702.16</v>
      </c>
      <c r="R58" s="16"/>
      <c r="T58" s="12">
        <v>288.95</v>
      </c>
    </row>
    <row r="59" spans="4:20" ht="35.1" customHeight="1" x14ac:dyDescent="0.2">
      <c r="D59" s="418" t="s">
        <v>470</v>
      </c>
      <c r="E59" s="418" t="s">
        <v>328</v>
      </c>
      <c r="F59" s="324" t="s">
        <v>126</v>
      </c>
      <c r="G59" s="324" t="s">
        <v>127</v>
      </c>
      <c r="H59" s="325">
        <v>3771</v>
      </c>
      <c r="I59" s="326">
        <v>50</v>
      </c>
      <c r="J59" s="325">
        <f t="shared" ref="J59:J62" si="7">H59/15*I59</f>
        <v>12570</v>
      </c>
      <c r="K59" s="325">
        <f t="shared" ref="K59:K62" si="8">H59*2+J59</f>
        <v>20112</v>
      </c>
      <c r="L59" s="325">
        <v>2606.4</v>
      </c>
      <c r="M59" s="325">
        <f t="shared" ref="M59:M62" si="9">K59-L59</f>
        <v>17505.599999999999</v>
      </c>
      <c r="N59" s="325">
        <v>2445.7399999999998</v>
      </c>
      <c r="O59" s="325">
        <f t="shared" ref="O59:O61" si="10">T59*2</f>
        <v>577.9</v>
      </c>
      <c r="P59" s="325">
        <f t="shared" ref="P59:P62" si="11">N59-O59</f>
        <v>1867.8399999999997</v>
      </c>
      <c r="Q59" s="328">
        <f t="shared" ref="Q59:Q62" si="12">J59-P59</f>
        <v>10702.16</v>
      </c>
      <c r="R59" s="16"/>
      <c r="T59" s="12">
        <v>288.95</v>
      </c>
    </row>
    <row r="60" spans="4:20" ht="35.1" customHeight="1" x14ac:dyDescent="0.2">
      <c r="D60" s="430" t="s">
        <v>471</v>
      </c>
      <c r="E60" s="323" t="s">
        <v>328</v>
      </c>
      <c r="F60" s="324" t="s">
        <v>224</v>
      </c>
      <c r="G60" s="324" t="s">
        <v>127</v>
      </c>
      <c r="H60" s="325">
        <v>3060</v>
      </c>
      <c r="I60" s="326">
        <v>50</v>
      </c>
      <c r="J60" s="325">
        <f t="shared" si="7"/>
        <v>10200</v>
      </c>
      <c r="K60" s="325">
        <f t="shared" si="8"/>
        <v>16320</v>
      </c>
      <c r="L60" s="325">
        <v>2606.4</v>
      </c>
      <c r="M60" s="325">
        <f t="shared" si="9"/>
        <v>13713.6</v>
      </c>
      <c r="N60" s="325">
        <v>1635.77</v>
      </c>
      <c r="O60" s="325">
        <f t="shared" si="10"/>
        <v>132.44</v>
      </c>
      <c r="P60" s="325">
        <f t="shared" si="11"/>
        <v>1503.33</v>
      </c>
      <c r="Q60" s="328">
        <f t="shared" si="12"/>
        <v>8696.67</v>
      </c>
      <c r="R60" s="16"/>
      <c r="T60" s="12">
        <v>66.22</v>
      </c>
    </row>
    <row r="61" spans="4:20" ht="35.1" customHeight="1" x14ac:dyDescent="0.2">
      <c r="D61" s="431" t="s">
        <v>472</v>
      </c>
      <c r="E61" s="432" t="s">
        <v>328</v>
      </c>
      <c r="F61" s="324" t="s">
        <v>167</v>
      </c>
      <c r="G61" s="324" t="s">
        <v>37</v>
      </c>
      <c r="H61" s="325">
        <v>3060</v>
      </c>
      <c r="I61" s="326">
        <v>50</v>
      </c>
      <c r="J61" s="325">
        <f t="shared" si="7"/>
        <v>10200</v>
      </c>
      <c r="K61" s="325">
        <f t="shared" si="8"/>
        <v>16320</v>
      </c>
      <c r="L61" s="325">
        <v>2606.4</v>
      </c>
      <c r="M61" s="325">
        <f t="shared" si="9"/>
        <v>13713.6</v>
      </c>
      <c r="N61" s="325">
        <v>1635.77</v>
      </c>
      <c r="O61" s="325">
        <f t="shared" si="10"/>
        <v>132.44</v>
      </c>
      <c r="P61" s="325">
        <f t="shared" si="11"/>
        <v>1503.33</v>
      </c>
      <c r="Q61" s="328">
        <f t="shared" si="12"/>
        <v>8696.67</v>
      </c>
      <c r="R61" s="16"/>
      <c r="T61" s="12">
        <v>66.22</v>
      </c>
    </row>
    <row r="62" spans="4:20" ht="35.1" customHeight="1" x14ac:dyDescent="0.2">
      <c r="D62" s="433" t="s">
        <v>439</v>
      </c>
      <c r="E62" s="433" t="s">
        <v>328</v>
      </c>
      <c r="F62" s="355" t="s">
        <v>488</v>
      </c>
      <c r="G62" s="434" t="s">
        <v>127</v>
      </c>
      <c r="H62" s="370">
        <v>3758</v>
      </c>
      <c r="I62" s="326">
        <v>50</v>
      </c>
      <c r="J62" s="325">
        <f t="shared" si="7"/>
        <v>12526.666666666666</v>
      </c>
      <c r="K62" s="325">
        <f t="shared" si="8"/>
        <v>20042.666666666664</v>
      </c>
      <c r="L62" s="325">
        <v>2606.4</v>
      </c>
      <c r="M62" s="325">
        <f t="shared" si="9"/>
        <v>17436.266666666663</v>
      </c>
      <c r="N62" s="410">
        <v>2430.9299999999998</v>
      </c>
      <c r="O62" s="325">
        <f>T62*2</f>
        <v>575.08000000000004</v>
      </c>
      <c r="P62" s="325">
        <f t="shared" si="11"/>
        <v>1855.85</v>
      </c>
      <c r="Q62" s="328">
        <f t="shared" si="12"/>
        <v>10670.816666666666</v>
      </c>
      <c r="R62" s="60"/>
      <c r="S62" s="63"/>
      <c r="T62" s="12">
        <v>287.54000000000002</v>
      </c>
    </row>
    <row r="63" spans="4:20" ht="35.1" customHeight="1" x14ac:dyDescent="0.2">
      <c r="D63" s="435"/>
      <c r="E63" s="435"/>
      <c r="F63" s="436"/>
      <c r="G63" s="436"/>
      <c r="H63" s="437"/>
      <c r="I63" s="438"/>
      <c r="J63" s="439"/>
      <c r="K63" s="439"/>
      <c r="L63" s="439"/>
      <c r="M63" s="439"/>
      <c r="N63" s="439"/>
      <c r="O63" s="439"/>
      <c r="P63" s="439"/>
      <c r="Q63" s="440"/>
      <c r="S63" s="63"/>
    </row>
    <row r="64" spans="4:20" ht="35.1" customHeight="1" thickBot="1" x14ac:dyDescent="0.3">
      <c r="D64" s="521" t="s">
        <v>66</v>
      </c>
      <c r="E64" s="522"/>
      <c r="F64" s="522"/>
      <c r="G64" s="522"/>
      <c r="H64" s="441">
        <f>SUM(H58:H63)</f>
        <v>17420</v>
      </c>
      <c r="I64" s="441"/>
      <c r="J64" s="441">
        <f t="shared" ref="J64:Q64" si="13">SUM(J58:J63)</f>
        <v>58066.666666666664</v>
      </c>
      <c r="K64" s="441">
        <f t="shared" si="13"/>
        <v>92906.666666666657</v>
      </c>
      <c r="L64" s="441">
        <f t="shared" si="13"/>
        <v>13032</v>
      </c>
      <c r="M64" s="441">
        <f t="shared" si="13"/>
        <v>79874.666666666657</v>
      </c>
      <c r="N64" s="441">
        <f t="shared" si="13"/>
        <v>10593.95</v>
      </c>
      <c r="O64" s="441">
        <f t="shared" si="13"/>
        <v>1995.7600000000002</v>
      </c>
      <c r="P64" s="441">
        <f t="shared" si="13"/>
        <v>8598.1899999999987</v>
      </c>
      <c r="Q64" s="441">
        <f t="shared" si="13"/>
        <v>49468.476666666662</v>
      </c>
      <c r="R64" s="22"/>
    </row>
    <row r="65" spans="6:18" ht="35.1" customHeight="1" thickTop="1" x14ac:dyDescent="0.2"/>
    <row r="66" spans="6:18" ht="35.1" customHeight="1" x14ac:dyDescent="0.2">
      <c r="G66" s="24"/>
      <c r="H66" s="24"/>
      <c r="I66" s="24"/>
      <c r="J66" s="203"/>
      <c r="K66" s="203"/>
      <c r="L66" s="203"/>
      <c r="M66" s="203"/>
      <c r="N66" s="203"/>
      <c r="O66" s="203"/>
      <c r="P66" s="203"/>
      <c r="Q66" s="203"/>
    </row>
    <row r="67" spans="6:18" ht="35.1" customHeight="1" x14ac:dyDescent="0.2">
      <c r="H67" s="23"/>
      <c r="I67" s="23"/>
      <c r="J67" s="202"/>
      <c r="K67" s="202"/>
      <c r="L67" s="202"/>
      <c r="M67" s="202"/>
      <c r="N67" s="202"/>
      <c r="O67" s="202"/>
      <c r="P67" s="202"/>
      <c r="Q67" s="202"/>
    </row>
    <row r="68" spans="6:18" x14ac:dyDescent="0.2">
      <c r="H68" s="23"/>
      <c r="I68" s="23"/>
      <c r="J68" s="202"/>
      <c r="K68" s="202"/>
      <c r="L68" s="202"/>
      <c r="M68" s="202"/>
      <c r="N68" s="202"/>
      <c r="O68" s="202"/>
      <c r="P68" s="202"/>
      <c r="Q68" s="202"/>
    </row>
    <row r="72" spans="6:18" x14ac:dyDescent="0.2">
      <c r="F72" s="24" t="s">
        <v>121</v>
      </c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54"/>
    </row>
    <row r="73" spans="6:18" ht="24.95" customHeight="1" x14ac:dyDescent="0.2">
      <c r="F73" s="23" t="s">
        <v>185</v>
      </c>
      <c r="R73" s="235" t="s">
        <v>183</v>
      </c>
    </row>
    <row r="74" spans="6:18" x14ac:dyDescent="0.2">
      <c r="F74" s="24" t="s">
        <v>9</v>
      </c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36" t="s">
        <v>501</v>
      </c>
    </row>
    <row r="77" spans="6:18" ht="24.95" customHeight="1" x14ac:dyDescent="0.2"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</row>
    <row r="78" spans="6:18" ht="24.95" customHeight="1" x14ac:dyDescent="0.2">
      <c r="F78" s="32"/>
      <c r="G78" s="31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</row>
    <row r="79" spans="6:18" x14ac:dyDescent="0.2">
      <c r="F79" s="18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</row>
    <row r="80" spans="6:18" x14ac:dyDescent="0.2">
      <c r="F80" s="26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</row>
  </sheetData>
  <sheetProtection selectLockedCells="1" selectUnlockedCells="1"/>
  <mergeCells count="12">
    <mergeCell ref="D3:R3"/>
    <mergeCell ref="D5:R5"/>
    <mergeCell ref="I7:R7"/>
    <mergeCell ref="D6:R6"/>
    <mergeCell ref="D37:G37"/>
    <mergeCell ref="I52:R52"/>
    <mergeCell ref="D4:R4"/>
    <mergeCell ref="D49:R49"/>
    <mergeCell ref="D50:R50"/>
    <mergeCell ref="D64:G64"/>
    <mergeCell ref="D51:R51"/>
    <mergeCell ref="D48:R48"/>
  </mergeCells>
  <phoneticPr fontId="0" type="noConversion"/>
  <pageMargins left="0" right="0" top="0" bottom="0" header="0.11811023622047245" footer="0.31496062992125984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C2:L35"/>
  <sheetViews>
    <sheetView topLeftCell="C1" workbookViewId="0">
      <selection activeCell="C3" sqref="C3:J28"/>
    </sheetView>
  </sheetViews>
  <sheetFormatPr baseColWidth="10" defaultRowHeight="12.75" x14ac:dyDescent="0.2"/>
  <cols>
    <col min="1" max="2" width="0" hidden="1" customWidth="1"/>
    <col min="3" max="4" width="6.28515625" style="225" customWidth="1"/>
    <col min="5" max="5" width="42.85546875" customWidth="1"/>
    <col min="6" max="6" width="36.28515625" customWidth="1"/>
    <col min="7" max="7" width="11.140625" customWidth="1"/>
    <col min="8" max="8" width="8.7109375" customWidth="1"/>
    <col min="9" max="9" width="11.42578125" customWidth="1"/>
    <col min="10" max="10" width="73.5703125" customWidth="1"/>
  </cols>
  <sheetData>
    <row r="2" spans="3:12" x14ac:dyDescent="0.2">
      <c r="C2" s="221"/>
      <c r="D2" s="221"/>
      <c r="E2" s="10"/>
      <c r="F2" s="10"/>
      <c r="G2" s="10"/>
      <c r="H2" s="10"/>
      <c r="I2" s="10"/>
      <c r="J2" s="10"/>
    </row>
    <row r="3" spans="3:12" ht="19.5" x14ac:dyDescent="0.25">
      <c r="C3" s="528" t="s">
        <v>10</v>
      </c>
      <c r="D3" s="529"/>
      <c r="E3" s="529"/>
      <c r="F3" s="529"/>
      <c r="G3" s="529"/>
      <c r="H3" s="529"/>
      <c r="I3" s="529"/>
      <c r="J3" s="530"/>
    </row>
    <row r="4" spans="3:12" ht="19.5" hidden="1" x14ac:dyDescent="0.25">
      <c r="C4" s="531" t="s">
        <v>6</v>
      </c>
      <c r="D4" s="532"/>
      <c r="E4" s="532"/>
      <c r="F4" s="532"/>
      <c r="G4" s="532"/>
      <c r="H4" s="532"/>
      <c r="I4" s="532"/>
      <c r="J4" s="533"/>
    </row>
    <row r="5" spans="3:12" ht="19.5" x14ac:dyDescent="0.25">
      <c r="C5" s="531" t="s">
        <v>160</v>
      </c>
      <c r="D5" s="532"/>
      <c r="E5" s="532"/>
      <c r="F5" s="532"/>
      <c r="G5" s="532"/>
      <c r="H5" s="532"/>
      <c r="I5" s="532"/>
      <c r="J5" s="533"/>
    </row>
    <row r="6" spans="3:12" ht="19.5" x14ac:dyDescent="0.25">
      <c r="C6" s="531" t="s">
        <v>70</v>
      </c>
      <c r="D6" s="532"/>
      <c r="E6" s="532"/>
      <c r="F6" s="532"/>
      <c r="G6" s="532"/>
      <c r="H6" s="532"/>
      <c r="I6" s="532"/>
      <c r="J6" s="533"/>
    </row>
    <row r="7" spans="3:12" ht="19.5" x14ac:dyDescent="0.25">
      <c r="C7" s="531" t="s">
        <v>502</v>
      </c>
      <c r="D7" s="532"/>
      <c r="E7" s="532"/>
      <c r="F7" s="532"/>
      <c r="G7" s="532"/>
      <c r="H7" s="532"/>
      <c r="I7" s="532"/>
      <c r="J7" s="533"/>
    </row>
    <row r="8" spans="3:12" x14ac:dyDescent="0.2">
      <c r="C8" s="204"/>
      <c r="D8" s="222" t="s">
        <v>316</v>
      </c>
      <c r="E8" s="78"/>
      <c r="F8" s="78"/>
      <c r="G8" s="534" t="s">
        <v>0</v>
      </c>
      <c r="H8" s="535"/>
      <c r="I8" s="80"/>
      <c r="J8" s="84"/>
    </row>
    <row r="9" spans="3:12" x14ac:dyDescent="0.2">
      <c r="C9" s="205" t="s">
        <v>2</v>
      </c>
      <c r="D9" s="205" t="s">
        <v>317</v>
      </c>
      <c r="E9" s="79"/>
      <c r="F9" s="79"/>
      <c r="G9" s="81" t="s">
        <v>1</v>
      </c>
      <c r="H9" s="81" t="s">
        <v>3</v>
      </c>
      <c r="I9" s="80"/>
      <c r="J9" s="79" t="s">
        <v>158</v>
      </c>
    </row>
    <row r="10" spans="3:12" ht="15" x14ac:dyDescent="0.25">
      <c r="C10" s="206"/>
      <c r="D10" s="205"/>
      <c r="E10" s="82" t="s">
        <v>162</v>
      </c>
      <c r="F10" s="82" t="s">
        <v>163</v>
      </c>
      <c r="G10" s="79" t="s">
        <v>5</v>
      </c>
      <c r="H10" s="79" t="s">
        <v>147</v>
      </c>
      <c r="I10" s="79" t="s">
        <v>147</v>
      </c>
      <c r="J10" s="79"/>
    </row>
    <row r="11" spans="3:12" ht="15" x14ac:dyDescent="0.25">
      <c r="C11" s="205"/>
      <c r="D11" s="205"/>
      <c r="E11" s="83" t="s">
        <v>70</v>
      </c>
      <c r="F11" s="90"/>
      <c r="G11" s="91"/>
      <c r="H11" s="91"/>
      <c r="I11" s="92"/>
      <c r="J11" s="91"/>
    </row>
    <row r="12" spans="3:12" ht="35.1" customHeight="1" x14ac:dyDescent="0.25">
      <c r="C12" s="223"/>
      <c r="D12" s="223"/>
      <c r="E12" s="7"/>
      <c r="F12" s="115"/>
      <c r="G12" s="114"/>
      <c r="H12" s="114"/>
      <c r="I12" s="114"/>
      <c r="J12" s="114"/>
      <c r="K12" s="110"/>
    </row>
    <row r="13" spans="3:12" ht="39.950000000000003" customHeight="1" x14ac:dyDescent="0.2">
      <c r="C13" s="227" t="s">
        <v>473</v>
      </c>
      <c r="D13" s="227" t="s">
        <v>337</v>
      </c>
      <c r="E13" s="228" t="s">
        <v>63</v>
      </c>
      <c r="F13" s="228" t="s">
        <v>40</v>
      </c>
      <c r="G13" s="229">
        <v>1915</v>
      </c>
      <c r="H13" s="302">
        <v>15</v>
      </c>
      <c r="I13" s="231">
        <f>G13</f>
        <v>1915</v>
      </c>
      <c r="J13" s="232"/>
      <c r="L13" s="4"/>
    </row>
    <row r="14" spans="3:12" ht="39.950000000000003" customHeight="1" x14ac:dyDescent="0.2">
      <c r="C14" s="227" t="s">
        <v>474</v>
      </c>
      <c r="D14" s="227" t="s">
        <v>328</v>
      </c>
      <c r="E14" s="228" t="s">
        <v>64</v>
      </c>
      <c r="F14" s="228" t="s">
        <v>65</v>
      </c>
      <c r="G14" s="229">
        <v>2337</v>
      </c>
      <c r="H14" s="302">
        <v>15</v>
      </c>
      <c r="I14" s="231">
        <f t="shared" ref="I14:I18" si="0">G14</f>
        <v>2337</v>
      </c>
      <c r="J14" s="232"/>
      <c r="L14" s="4"/>
    </row>
    <row r="15" spans="3:12" ht="39.950000000000003" customHeight="1" x14ac:dyDescent="0.2">
      <c r="C15" s="227" t="s">
        <v>475</v>
      </c>
      <c r="D15" s="227" t="s">
        <v>328</v>
      </c>
      <c r="E15" s="228" t="s">
        <v>33</v>
      </c>
      <c r="F15" s="228" t="s">
        <v>31</v>
      </c>
      <c r="G15" s="229">
        <v>3071</v>
      </c>
      <c r="H15" s="302">
        <v>15</v>
      </c>
      <c r="I15" s="231">
        <f t="shared" si="0"/>
        <v>3071</v>
      </c>
      <c r="J15" s="232"/>
      <c r="K15" s="226"/>
      <c r="L15" s="4"/>
    </row>
    <row r="16" spans="3:12" ht="39.950000000000003" customHeight="1" x14ac:dyDescent="0.2">
      <c r="C16" s="227" t="s">
        <v>476</v>
      </c>
      <c r="D16" s="227" t="s">
        <v>328</v>
      </c>
      <c r="E16" s="228" t="s">
        <v>41</v>
      </c>
      <c r="F16" s="228" t="s">
        <v>262</v>
      </c>
      <c r="G16" s="229">
        <v>1844</v>
      </c>
      <c r="H16" s="302">
        <v>15</v>
      </c>
      <c r="I16" s="231">
        <f t="shared" si="0"/>
        <v>1844</v>
      </c>
      <c r="J16" s="232"/>
      <c r="K16" s="113"/>
      <c r="L16" s="109"/>
    </row>
    <row r="17" spans="3:12" ht="39.950000000000003" customHeight="1" x14ac:dyDescent="0.2">
      <c r="C17" s="227" t="s">
        <v>477</v>
      </c>
      <c r="D17" s="227" t="s">
        <v>328</v>
      </c>
      <c r="E17" s="233" t="s">
        <v>43</v>
      </c>
      <c r="F17" s="228" t="s">
        <v>44</v>
      </c>
      <c r="G17" s="229">
        <v>2206</v>
      </c>
      <c r="H17" s="302">
        <v>15</v>
      </c>
      <c r="I17" s="231">
        <f t="shared" si="0"/>
        <v>2206</v>
      </c>
      <c r="J17" s="232"/>
      <c r="K17" s="113"/>
      <c r="L17" s="109"/>
    </row>
    <row r="18" spans="3:12" ht="39.950000000000003" customHeight="1" x14ac:dyDescent="0.2">
      <c r="C18" s="227" t="s">
        <v>478</v>
      </c>
      <c r="D18" s="227" t="s">
        <v>328</v>
      </c>
      <c r="E18" s="233" t="s">
        <v>58</v>
      </c>
      <c r="F18" s="228" t="s">
        <v>87</v>
      </c>
      <c r="G18" s="229">
        <v>1430</v>
      </c>
      <c r="H18" s="302">
        <v>15</v>
      </c>
      <c r="I18" s="231">
        <f t="shared" si="0"/>
        <v>1430</v>
      </c>
      <c r="J18" s="232"/>
      <c r="K18" s="113"/>
      <c r="L18" s="109"/>
    </row>
    <row r="19" spans="3:12" ht="39.950000000000003" customHeight="1" x14ac:dyDescent="0.2">
      <c r="C19" s="227"/>
      <c r="D19" s="227"/>
      <c r="E19" s="228"/>
      <c r="F19" s="228"/>
      <c r="G19" s="229"/>
      <c r="H19" s="230"/>
      <c r="I19" s="231"/>
      <c r="J19" s="232"/>
      <c r="K19" s="113"/>
      <c r="L19" s="109"/>
    </row>
    <row r="20" spans="3:12" ht="35.1" customHeight="1" x14ac:dyDescent="0.2">
      <c r="C20" s="224"/>
      <c r="D20" s="224"/>
      <c r="E20" s="56"/>
      <c r="F20" s="234"/>
      <c r="G20" s="234"/>
      <c r="H20" s="234"/>
      <c r="I20" s="234"/>
      <c r="J20" s="1"/>
    </row>
    <row r="21" spans="3:12" ht="35.1" customHeight="1" x14ac:dyDescent="0.25">
      <c r="C21" s="224"/>
      <c r="D21" s="224"/>
      <c r="E21" s="56"/>
      <c r="F21" s="57" t="s">
        <v>66</v>
      </c>
      <c r="G21" s="58">
        <f>SUM(G13:G20)</f>
        <v>12803</v>
      </c>
      <c r="H21" s="58">
        <f>SUM(H13:H20)</f>
        <v>90</v>
      </c>
      <c r="I21" s="58">
        <f>SUM(I13:I20)</f>
        <v>12803</v>
      </c>
      <c r="J21" s="42"/>
    </row>
    <row r="22" spans="3:12" ht="35.1" customHeight="1" x14ac:dyDescent="0.25">
      <c r="C22" s="224"/>
      <c r="D22" s="224"/>
      <c r="E22" s="56"/>
      <c r="F22" s="97"/>
      <c r="G22" s="98"/>
      <c r="H22" s="98"/>
      <c r="I22" s="98"/>
      <c r="J22" s="99"/>
    </row>
    <row r="23" spans="3:12" ht="35.1" customHeight="1" x14ac:dyDescent="0.25">
      <c r="C23" s="224"/>
      <c r="D23" s="224"/>
      <c r="E23" s="56"/>
      <c r="F23" s="97"/>
      <c r="G23" s="98"/>
      <c r="H23" s="98"/>
      <c r="I23" s="98"/>
      <c r="J23" s="99"/>
    </row>
    <row r="24" spans="3:12" ht="35.1" customHeight="1" x14ac:dyDescent="0.2">
      <c r="C24" s="207"/>
      <c r="D24" s="207"/>
      <c r="E24" s="1"/>
      <c r="F24" s="1"/>
      <c r="G24" s="1"/>
      <c r="H24" s="1"/>
      <c r="I24" s="1"/>
      <c r="J24" s="1"/>
    </row>
    <row r="25" spans="3:12" x14ac:dyDescent="0.2">
      <c r="C25" s="207"/>
      <c r="D25" s="207"/>
      <c r="E25" s="1"/>
      <c r="F25" s="1"/>
      <c r="G25" s="1"/>
      <c r="H25" s="1"/>
      <c r="I25" s="1"/>
      <c r="J25" s="1"/>
    </row>
    <row r="26" spans="3:12" x14ac:dyDescent="0.2">
      <c r="C26" s="207"/>
      <c r="D26" s="207"/>
      <c r="E26" s="53"/>
      <c r="F26" s="1"/>
      <c r="G26" s="1"/>
      <c r="H26" s="1"/>
      <c r="I26" s="53"/>
      <c r="J26" s="53"/>
    </row>
    <row r="27" spans="3:12" x14ac:dyDescent="0.2">
      <c r="C27" s="207"/>
      <c r="D27" s="207"/>
      <c r="E27" s="23" t="s">
        <v>185</v>
      </c>
      <c r="F27" s="1"/>
      <c r="G27" s="1"/>
      <c r="H27" s="1"/>
      <c r="I27" s="527" t="s">
        <v>183</v>
      </c>
      <c r="J27" s="527"/>
    </row>
    <row r="28" spans="3:12" x14ac:dyDescent="0.2">
      <c r="C28" s="207"/>
      <c r="D28" s="207"/>
      <c r="E28" s="24" t="s">
        <v>9</v>
      </c>
      <c r="F28" s="5"/>
      <c r="G28" s="5"/>
      <c r="H28" s="5"/>
      <c r="I28" s="481" t="s">
        <v>157</v>
      </c>
      <c r="J28" s="481"/>
    </row>
    <row r="29" spans="3:12" x14ac:dyDescent="0.2">
      <c r="C29" s="207"/>
      <c r="D29" s="207"/>
      <c r="E29" s="1"/>
      <c r="F29" s="1"/>
      <c r="G29" s="1"/>
      <c r="H29" s="1"/>
      <c r="I29" s="1"/>
      <c r="J29" s="1"/>
    </row>
    <row r="30" spans="3:12" x14ac:dyDescent="0.2">
      <c r="C30" s="207"/>
      <c r="D30" s="207"/>
      <c r="E30" s="1"/>
      <c r="F30" s="1"/>
      <c r="G30" s="1"/>
      <c r="H30" s="1"/>
      <c r="I30" s="1"/>
      <c r="J30" s="1"/>
    </row>
    <row r="31" spans="3:12" x14ac:dyDescent="0.2">
      <c r="C31" s="207"/>
      <c r="D31" s="207"/>
      <c r="E31" s="1"/>
      <c r="F31" s="1"/>
      <c r="G31" s="1"/>
      <c r="H31" s="1"/>
      <c r="I31" s="1"/>
      <c r="J31" s="1"/>
    </row>
    <row r="32" spans="3:12" x14ac:dyDescent="0.2">
      <c r="C32" s="207"/>
      <c r="D32" s="207"/>
      <c r="E32" s="1"/>
      <c r="F32" s="1"/>
      <c r="G32" s="1"/>
      <c r="H32" s="1"/>
      <c r="I32" s="1"/>
      <c r="J32" s="1"/>
    </row>
    <row r="33" spans="3:10" x14ac:dyDescent="0.2">
      <c r="C33" s="207"/>
      <c r="D33" s="207"/>
      <c r="E33" s="2"/>
      <c r="F33" s="1"/>
      <c r="G33" s="2"/>
      <c r="H33" s="1"/>
      <c r="I33" s="1"/>
      <c r="J33" s="1"/>
    </row>
    <row r="34" spans="3:10" x14ac:dyDescent="0.2">
      <c r="C34" s="207"/>
      <c r="D34" s="207"/>
      <c r="E34" s="5"/>
      <c r="F34" s="5"/>
      <c r="G34" s="5"/>
      <c r="H34" s="5"/>
      <c r="I34" s="5"/>
      <c r="J34" s="5"/>
    </row>
    <row r="35" spans="3:10" x14ac:dyDescent="0.2">
      <c r="C35" s="207"/>
      <c r="D35" s="207"/>
      <c r="E35" s="1"/>
      <c r="F35" s="1"/>
      <c r="G35" s="1"/>
      <c r="H35" s="1"/>
      <c r="I35" s="1"/>
      <c r="J35" s="1"/>
    </row>
  </sheetData>
  <sheetProtection selectLockedCells="1" selectUnlockedCells="1"/>
  <mergeCells count="8">
    <mergeCell ref="I27:J27"/>
    <mergeCell ref="I28:J28"/>
    <mergeCell ref="C3:J3"/>
    <mergeCell ref="C4:J4"/>
    <mergeCell ref="G8:H8"/>
    <mergeCell ref="C5:J5"/>
    <mergeCell ref="C7:J7"/>
    <mergeCell ref="C6:J6"/>
  </mergeCells>
  <phoneticPr fontId="0" type="noConversion"/>
  <pageMargins left="0.39370078740157483" right="0.31496062992125984" top="1.9291338582677167" bottom="0.74803149606299213" header="0.31496062992125984" footer="0.31496062992125984"/>
  <pageSetup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topLeftCell="A7" workbookViewId="0">
      <selection activeCell="F17" sqref="F17"/>
    </sheetView>
  </sheetViews>
  <sheetFormatPr baseColWidth="10" defaultColWidth="11" defaultRowHeight="12" x14ac:dyDescent="0.15"/>
  <cols>
    <col min="1" max="1" width="11" style="123"/>
    <col min="2" max="2" width="49.5703125" style="123" customWidth="1"/>
    <col min="3" max="3" width="15.42578125" style="123" customWidth="1"/>
    <col min="4" max="4" width="4.28515625" style="123" customWidth="1"/>
    <col min="5" max="5" width="11.85546875" style="123" hidden="1" customWidth="1"/>
    <col min="6" max="6" width="43.5703125" style="123" customWidth="1"/>
    <col min="7" max="7" width="12" style="123" bestFit="1" customWidth="1"/>
    <col min="8" max="8" width="12.28515625" style="123" bestFit="1" customWidth="1"/>
    <col min="9" max="9" width="11" style="123" bestFit="1" customWidth="1"/>
    <col min="10" max="10" width="10.5703125" style="123" customWidth="1"/>
    <col min="11" max="11" width="11" style="123"/>
    <col min="12" max="12" width="12" style="123" hidden="1" customWidth="1"/>
    <col min="13" max="14" width="11.28515625" style="123" hidden="1" customWidth="1"/>
    <col min="15" max="15" width="11" style="123"/>
    <col min="16" max="17" width="11.140625" style="123" bestFit="1" customWidth="1"/>
    <col min="18" max="22" width="8.7109375" style="123" customWidth="1"/>
    <col min="23" max="24" width="11" style="123"/>
    <col min="25" max="25" width="12.28515625" style="123" bestFit="1" customWidth="1"/>
    <col min="26" max="26" width="11" style="123" bestFit="1" customWidth="1"/>
    <col min="27" max="27" width="10.5703125" style="123" customWidth="1"/>
    <col min="28" max="28" width="11" style="123"/>
    <col min="29" max="29" width="12" style="123" hidden="1" customWidth="1"/>
    <col min="30" max="31" width="11.28515625" style="123" hidden="1" customWidth="1"/>
    <col min="32" max="32" width="11" style="123"/>
    <col min="33" max="34" width="11.140625" style="123" bestFit="1" customWidth="1"/>
    <col min="35" max="16384" width="11" style="123"/>
  </cols>
  <sheetData>
    <row r="1" spans="2:34" ht="12.75" x14ac:dyDescent="0.2">
      <c r="B1" s="124"/>
      <c r="C1" s="124"/>
      <c r="D1" s="124"/>
      <c r="E1" s="124"/>
      <c r="F1" s="124"/>
    </row>
    <row r="2" spans="2:34" ht="25.5" customHeight="1" x14ac:dyDescent="0.3">
      <c r="B2" s="125" t="s">
        <v>313</v>
      </c>
      <c r="C2" s="126"/>
      <c r="D2" s="126"/>
      <c r="E2" s="126"/>
      <c r="F2" s="126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25">
      <c r="B3" s="127" t="s">
        <v>284</v>
      </c>
      <c r="C3" s="126"/>
      <c r="D3" s="126"/>
      <c r="E3" s="126"/>
      <c r="F3" s="126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25">
      <c r="B4" s="128" t="s">
        <v>314</v>
      </c>
      <c r="C4" s="129"/>
      <c r="D4" s="126"/>
      <c r="E4" s="126"/>
      <c r="F4" s="126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25">
      <c r="B5" s="130" t="s">
        <v>285</v>
      </c>
      <c r="C5" s="129"/>
      <c r="D5" s="126"/>
      <c r="E5" s="126"/>
      <c r="F5" s="126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 x14ac:dyDescent="0.2">
      <c r="B7" s="131"/>
      <c r="C7" s="131"/>
      <c r="D7" s="131"/>
      <c r="E7" s="131"/>
      <c r="F7" s="131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 x14ac:dyDescent="0.2">
      <c r="B8" s="131"/>
      <c r="C8" s="131"/>
      <c r="D8" s="131"/>
      <c r="E8" s="131"/>
      <c r="F8" s="131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 x14ac:dyDescent="0.25">
      <c r="B9" s="132" t="s">
        <v>286</v>
      </c>
      <c r="C9" s="132"/>
      <c r="D9" s="133"/>
      <c r="E9" s="132"/>
      <c r="F9" s="134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 x14ac:dyDescent="0.25">
      <c r="B10" s="133"/>
      <c r="C10" s="133"/>
      <c r="D10" s="133"/>
      <c r="E10" s="133"/>
      <c r="F10" s="133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 x14ac:dyDescent="0.25">
      <c r="B11" s="135" t="s">
        <v>287</v>
      </c>
      <c r="C11" s="136">
        <v>2131.73</v>
      </c>
      <c r="D11" s="135"/>
      <c r="E11" s="135"/>
      <c r="F11" s="135"/>
      <c r="G11" s="137"/>
      <c r="H11" s="536" t="s">
        <v>315</v>
      </c>
      <c r="I11" s="536"/>
      <c r="J11" s="536"/>
      <c r="K11" s="536"/>
      <c r="L11" s="536"/>
      <c r="M11" s="536"/>
      <c r="N11" s="536"/>
      <c r="O11" s="536"/>
      <c r="R11" s="138"/>
      <c r="S11" s="138"/>
      <c r="T11" s="138"/>
      <c r="U11" s="138"/>
      <c r="V11" s="138"/>
      <c r="W11" s="138"/>
      <c r="X11" s="138"/>
      <c r="Y11" s="536" t="s">
        <v>288</v>
      </c>
      <c r="Z11" s="536"/>
      <c r="AA11" s="536"/>
      <c r="AB11" s="536"/>
      <c r="AC11" s="536"/>
      <c r="AD11" s="536"/>
      <c r="AE11" s="536"/>
      <c r="AF11" s="536"/>
    </row>
    <row r="12" spans="2:34" ht="20.25" customHeight="1" x14ac:dyDescent="0.25">
      <c r="B12" s="139" t="s">
        <v>289</v>
      </c>
      <c r="C12" s="140">
        <f>C11/15*30.4</f>
        <v>4320.3061333333326</v>
      </c>
      <c r="D12" s="141"/>
      <c r="E12" s="141"/>
      <c r="F12" s="141"/>
      <c r="G12" s="142"/>
      <c r="H12" s="138"/>
      <c r="J12" s="143"/>
      <c r="K12" s="143"/>
      <c r="R12" s="1"/>
      <c r="S12" s="1"/>
      <c r="T12" s="1"/>
      <c r="U12" s="1"/>
      <c r="V12" s="1"/>
      <c r="W12" s="142"/>
      <c r="X12" s="138"/>
      <c r="Y12" s="138"/>
      <c r="AA12" s="143"/>
      <c r="AB12" s="143"/>
    </row>
    <row r="13" spans="2:34" ht="22.5" customHeight="1" x14ac:dyDescent="0.25">
      <c r="B13" s="144" t="s">
        <v>290</v>
      </c>
      <c r="C13" s="140">
        <v>0</v>
      </c>
      <c r="D13" s="141"/>
      <c r="E13" s="141"/>
      <c r="F13" s="141"/>
      <c r="H13" s="145" t="s">
        <v>291</v>
      </c>
      <c r="I13" s="145"/>
      <c r="J13" s="138"/>
      <c r="K13" s="1"/>
      <c r="L13" s="145"/>
      <c r="M13" s="138"/>
      <c r="N13" s="138"/>
      <c r="P13" s="145" t="s">
        <v>153</v>
      </c>
      <c r="Q13" s="146"/>
      <c r="Y13" s="145" t="s">
        <v>291</v>
      </c>
      <c r="Z13" s="145"/>
      <c r="AA13" s="138"/>
      <c r="AB13" s="1"/>
      <c r="AC13" s="145"/>
      <c r="AD13" s="138"/>
      <c r="AE13" s="138"/>
      <c r="AG13" s="145" t="s">
        <v>153</v>
      </c>
      <c r="AH13" s="146"/>
    </row>
    <row r="14" spans="2:34" ht="13.5" customHeight="1" x14ac:dyDescent="0.25">
      <c r="B14" s="144" t="s">
        <v>292</v>
      </c>
      <c r="C14" s="147"/>
      <c r="D14" s="141"/>
      <c r="E14" s="141"/>
      <c r="F14" s="141"/>
      <c r="H14" s="137" t="s">
        <v>286</v>
      </c>
      <c r="I14" s="138"/>
      <c r="J14" s="145"/>
      <c r="K14" s="148"/>
      <c r="L14" s="137"/>
      <c r="M14" s="145"/>
      <c r="N14" s="149"/>
      <c r="O14" s="150"/>
      <c r="P14" s="137" t="s">
        <v>293</v>
      </c>
      <c r="Q14" s="151"/>
      <c r="Y14" s="137" t="s">
        <v>286</v>
      </c>
      <c r="Z14" s="138"/>
      <c r="AA14" s="145"/>
      <c r="AB14" s="148"/>
      <c r="AC14" s="137"/>
      <c r="AD14" s="145"/>
      <c r="AE14" s="149"/>
      <c r="AF14" s="150"/>
      <c r="AG14" s="137" t="s">
        <v>293</v>
      </c>
      <c r="AH14" s="151"/>
    </row>
    <row r="15" spans="2:34" ht="20.25" customHeight="1" x14ac:dyDescent="0.25">
      <c r="B15" s="144" t="s">
        <v>294</v>
      </c>
      <c r="C15" s="140">
        <f>C12-C13</f>
        <v>4320.3061333333326</v>
      </c>
      <c r="D15" s="141"/>
      <c r="E15" s="152"/>
      <c r="F15" s="141"/>
      <c r="H15" s="153" t="s">
        <v>295</v>
      </c>
      <c r="I15" s="153" t="s">
        <v>296</v>
      </c>
      <c r="J15" s="153" t="s">
        <v>297</v>
      </c>
      <c r="K15" s="154"/>
      <c r="L15" s="153"/>
      <c r="M15" s="153"/>
      <c r="N15" s="153"/>
      <c r="O15" s="155"/>
      <c r="P15" s="153" t="s">
        <v>298</v>
      </c>
      <c r="Q15" s="153" t="s">
        <v>153</v>
      </c>
      <c r="Y15" s="153" t="s">
        <v>295</v>
      </c>
      <c r="Z15" s="153" t="s">
        <v>296</v>
      </c>
      <c r="AA15" s="153" t="s">
        <v>297</v>
      </c>
      <c r="AB15" s="154"/>
      <c r="AC15" s="153"/>
      <c r="AD15" s="153"/>
      <c r="AE15" s="153"/>
      <c r="AF15" s="155"/>
      <c r="AG15" s="153" t="s">
        <v>298</v>
      </c>
      <c r="AH15" s="153" t="s">
        <v>153</v>
      </c>
    </row>
    <row r="16" spans="2:34" ht="22.5" customHeight="1" x14ac:dyDescent="0.25">
      <c r="B16" s="144" t="s">
        <v>299</v>
      </c>
      <c r="C16" s="140">
        <f>VLOOKUP(C15,TARIFA,1)</f>
        <v>578.53</v>
      </c>
      <c r="D16" s="141"/>
      <c r="E16" s="152"/>
      <c r="F16" s="141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">
      <c r="B17" s="141"/>
      <c r="C17" s="147"/>
      <c r="D17" s="141"/>
      <c r="E17" s="156"/>
      <c r="F17" s="141"/>
      <c r="H17" s="157">
        <v>0.01</v>
      </c>
      <c r="I17" s="157">
        <v>0</v>
      </c>
      <c r="J17" s="158">
        <v>1.9199999999999998E-2</v>
      </c>
      <c r="K17" s="157"/>
      <c r="L17" s="157"/>
      <c r="M17" s="157"/>
      <c r="N17" s="158"/>
      <c r="O17" s="157"/>
      <c r="P17" s="157">
        <v>0.01</v>
      </c>
      <c r="Q17" s="157">
        <v>407.02</v>
      </c>
      <c r="Y17" s="157">
        <v>0.01</v>
      </c>
      <c r="Z17" s="157">
        <v>0</v>
      </c>
      <c r="AA17" s="158">
        <v>1.9199999999999998E-2</v>
      </c>
      <c r="AB17" s="157"/>
      <c r="AC17" s="157"/>
      <c r="AD17" s="157"/>
      <c r="AE17" s="158"/>
      <c r="AF17" s="157"/>
      <c r="AG17" s="157">
        <v>0.01</v>
      </c>
      <c r="AH17" s="157">
        <v>407.02</v>
      </c>
    </row>
    <row r="18" spans="2:34" ht="20.25" customHeight="1" x14ac:dyDescent="0.2">
      <c r="B18" s="144" t="s">
        <v>300</v>
      </c>
      <c r="C18" s="140">
        <f>C15-C16</f>
        <v>3741.7761333333328</v>
      </c>
      <c r="D18" s="152"/>
      <c r="E18" s="152"/>
      <c r="F18" s="141"/>
      <c r="H18" s="157">
        <v>578.53</v>
      </c>
      <c r="I18" s="157">
        <v>11.11</v>
      </c>
      <c r="J18" s="158">
        <v>6.4000000000000001E-2</v>
      </c>
      <c r="K18" s="157"/>
      <c r="L18" s="157"/>
      <c r="M18" s="157"/>
      <c r="N18" s="158"/>
      <c r="O18" s="157"/>
      <c r="P18" s="157">
        <v>1768.97</v>
      </c>
      <c r="Q18" s="157">
        <v>406.83</v>
      </c>
      <c r="Y18" s="157">
        <v>578.53</v>
      </c>
      <c r="Z18" s="157">
        <v>11.11</v>
      </c>
      <c r="AA18" s="158">
        <v>6.4000000000000001E-2</v>
      </c>
      <c r="AB18" s="157"/>
      <c r="AC18" s="157"/>
      <c r="AD18" s="157"/>
      <c r="AE18" s="158"/>
      <c r="AF18" s="157"/>
      <c r="AG18" s="157">
        <v>1768.97</v>
      </c>
      <c r="AH18" s="157">
        <v>406.83</v>
      </c>
    </row>
    <row r="19" spans="2:34" ht="22.5" customHeight="1" x14ac:dyDescent="0.25">
      <c r="B19" s="144" t="s">
        <v>301</v>
      </c>
      <c r="C19" s="159">
        <f>VLOOKUP(C15,TARIFA,3)</f>
        <v>6.4000000000000001E-2</v>
      </c>
      <c r="D19" s="141"/>
      <c r="E19" s="160"/>
      <c r="F19" s="141"/>
      <c r="H19" s="157">
        <v>4910.1899999999996</v>
      </c>
      <c r="I19" s="157">
        <v>288.33</v>
      </c>
      <c r="J19" s="158">
        <v>0.10879999999999999</v>
      </c>
      <c r="K19" s="157"/>
      <c r="L19" s="157"/>
      <c r="M19" s="157"/>
      <c r="N19" s="158"/>
      <c r="O19" s="157"/>
      <c r="P19" s="157">
        <v>2653.39</v>
      </c>
      <c r="Q19" s="157">
        <v>406.62</v>
      </c>
      <c r="Y19" s="157">
        <v>4910.1899999999996</v>
      </c>
      <c r="Z19" s="157">
        <v>288.33</v>
      </c>
      <c r="AA19" s="158">
        <v>0.10879999999999999</v>
      </c>
      <c r="AB19" s="157"/>
      <c r="AC19" s="157"/>
      <c r="AD19" s="157"/>
      <c r="AE19" s="158"/>
      <c r="AF19" s="157"/>
      <c r="AG19" s="157">
        <v>2653.39</v>
      </c>
      <c r="AH19" s="157">
        <v>406.62</v>
      </c>
    </row>
    <row r="20" spans="2:34" ht="14.25" customHeight="1" x14ac:dyDescent="0.2">
      <c r="B20" s="141"/>
      <c r="C20" s="156"/>
      <c r="D20" s="141"/>
      <c r="E20" s="156"/>
      <c r="F20" s="141"/>
      <c r="H20" s="157">
        <v>8629.2099999999991</v>
      </c>
      <c r="I20" s="157">
        <v>692.96</v>
      </c>
      <c r="J20" s="158">
        <v>0.16</v>
      </c>
      <c r="K20" s="157"/>
      <c r="L20" s="157"/>
      <c r="M20" s="157"/>
      <c r="N20" s="158"/>
      <c r="O20" s="157"/>
      <c r="P20" s="157">
        <v>3472.85</v>
      </c>
      <c r="Q20" s="157">
        <v>392.77</v>
      </c>
      <c r="Y20" s="157">
        <v>8629.2099999999991</v>
      </c>
      <c r="Z20" s="157">
        <v>692.96</v>
      </c>
      <c r="AA20" s="158">
        <v>0.16</v>
      </c>
      <c r="AB20" s="157"/>
      <c r="AC20" s="157"/>
      <c r="AD20" s="157"/>
      <c r="AE20" s="158"/>
      <c r="AF20" s="157"/>
      <c r="AG20" s="157">
        <v>3472.85</v>
      </c>
      <c r="AH20" s="157">
        <v>392.77</v>
      </c>
    </row>
    <row r="21" spans="2:34" ht="20.25" customHeight="1" x14ac:dyDescent="0.2">
      <c r="B21" s="161" t="s">
        <v>302</v>
      </c>
      <c r="C21" s="162">
        <f>C18*C19</f>
        <v>239.47367253333331</v>
      </c>
      <c r="D21" s="163"/>
      <c r="E21" s="163"/>
      <c r="F21" s="141"/>
      <c r="H21" s="157">
        <v>10031.08</v>
      </c>
      <c r="I21" s="157">
        <v>917.26</v>
      </c>
      <c r="J21" s="158">
        <v>0.1792</v>
      </c>
      <c r="K21" s="157"/>
      <c r="L21" s="157"/>
      <c r="M21" s="157"/>
      <c r="N21" s="158"/>
      <c r="O21" s="157"/>
      <c r="P21" s="157">
        <v>3537.88</v>
      </c>
      <c r="Q21" s="157">
        <v>382.46</v>
      </c>
      <c r="Y21" s="157">
        <v>10031.08</v>
      </c>
      <c r="Z21" s="157">
        <v>917.26</v>
      </c>
      <c r="AA21" s="158">
        <v>0.1792</v>
      </c>
      <c r="AB21" s="157"/>
      <c r="AC21" s="157"/>
      <c r="AD21" s="157"/>
      <c r="AE21" s="158"/>
      <c r="AF21" s="157"/>
      <c r="AG21" s="157">
        <v>3537.88</v>
      </c>
      <c r="AH21" s="157">
        <v>382.46</v>
      </c>
    </row>
    <row r="22" spans="2:34" ht="17.25" customHeight="1" x14ac:dyDescent="0.25">
      <c r="B22" s="144" t="s">
        <v>303</v>
      </c>
      <c r="C22" s="140">
        <f>VLOOKUP(C15,TARIFA,2)</f>
        <v>11.11</v>
      </c>
      <c r="D22" s="141"/>
      <c r="E22" s="164"/>
      <c r="F22" s="141"/>
      <c r="H22" s="157">
        <v>12009.95</v>
      </c>
      <c r="I22" s="157">
        <v>1271.8699999999999</v>
      </c>
      <c r="J22" s="158">
        <v>0.21360000000000001</v>
      </c>
      <c r="K22" s="157"/>
      <c r="L22" s="157"/>
      <c r="M22" s="157"/>
      <c r="N22" s="158"/>
      <c r="O22" s="157"/>
      <c r="P22" s="157">
        <v>4446.16</v>
      </c>
      <c r="Q22" s="157">
        <v>354.23</v>
      </c>
      <c r="Y22" s="157">
        <v>12009.95</v>
      </c>
      <c r="Z22" s="157">
        <v>1271.8699999999999</v>
      </c>
      <c r="AA22" s="158">
        <v>0.21360000000000001</v>
      </c>
      <c r="AB22" s="157"/>
      <c r="AC22" s="157"/>
      <c r="AD22" s="157"/>
      <c r="AE22" s="158"/>
      <c r="AF22" s="157"/>
      <c r="AG22" s="157">
        <v>4446.16</v>
      </c>
      <c r="AH22" s="157">
        <v>354.23</v>
      </c>
    </row>
    <row r="23" spans="2:34" ht="14.25" customHeight="1" x14ac:dyDescent="0.2">
      <c r="B23" s="56"/>
      <c r="C23" s="165"/>
      <c r="D23" s="141"/>
      <c r="E23" s="156"/>
      <c r="F23" s="141"/>
      <c r="H23" s="157">
        <v>24222.32</v>
      </c>
      <c r="I23" s="157">
        <v>3880.44</v>
      </c>
      <c r="J23" s="158">
        <v>0.23519999999999999</v>
      </c>
      <c r="K23" s="157"/>
      <c r="L23" s="157"/>
      <c r="M23" s="157"/>
      <c r="N23" s="158"/>
      <c r="O23" s="157"/>
      <c r="P23" s="157">
        <v>4717.1899999999996</v>
      </c>
      <c r="Q23" s="157">
        <v>324.87</v>
      </c>
      <c r="Y23" s="157">
        <v>24222.32</v>
      </c>
      <c r="Z23" s="157">
        <v>3880.44</v>
      </c>
      <c r="AA23" s="158">
        <v>0.23519999999999999</v>
      </c>
      <c r="AB23" s="157"/>
      <c r="AC23" s="157"/>
      <c r="AD23" s="157"/>
      <c r="AE23" s="158"/>
      <c r="AF23" s="157"/>
      <c r="AG23" s="157">
        <v>4717.1899999999996</v>
      </c>
      <c r="AH23" s="157">
        <v>324.87</v>
      </c>
    </row>
    <row r="24" spans="2:34" ht="20.25" customHeight="1" x14ac:dyDescent="0.2">
      <c r="B24" s="56" t="s">
        <v>304</v>
      </c>
      <c r="C24" s="165">
        <f>+C21+C22</f>
        <v>250.5836725333333</v>
      </c>
      <c r="D24" s="141"/>
      <c r="E24" s="163"/>
      <c r="F24" s="166"/>
      <c r="H24" s="157">
        <v>38177.699999999997</v>
      </c>
      <c r="I24" s="157">
        <v>7162.74</v>
      </c>
      <c r="J24" s="158">
        <v>0.3</v>
      </c>
      <c r="K24" s="157"/>
      <c r="L24" s="157"/>
      <c r="M24" s="157"/>
      <c r="N24" s="158"/>
      <c r="O24" s="157"/>
      <c r="P24" s="157">
        <v>5335.43</v>
      </c>
      <c r="Q24" s="157">
        <v>294.63</v>
      </c>
      <c r="Y24" s="157">
        <v>38177.699999999997</v>
      </c>
      <c r="Z24" s="157">
        <v>7162.74</v>
      </c>
      <c r="AA24" s="158">
        <v>0.3</v>
      </c>
      <c r="AB24" s="157"/>
      <c r="AC24" s="157"/>
      <c r="AD24" s="157"/>
      <c r="AE24" s="158"/>
      <c r="AF24" s="157"/>
      <c r="AG24" s="157">
        <v>5335.43</v>
      </c>
      <c r="AH24" s="157">
        <v>294.63</v>
      </c>
    </row>
    <row r="25" spans="2:34" ht="21.75" customHeight="1" x14ac:dyDescent="0.2">
      <c r="C25" s="167"/>
      <c r="D25" s="168"/>
      <c r="E25" s="152"/>
      <c r="F25" s="141"/>
      <c r="H25" s="157">
        <v>72887.509999999995</v>
      </c>
      <c r="I25" s="157">
        <v>17575.689999999999</v>
      </c>
      <c r="J25" s="158">
        <v>0.32</v>
      </c>
      <c r="K25" s="157"/>
      <c r="L25" s="157"/>
      <c r="M25" s="157"/>
      <c r="N25" s="169"/>
      <c r="O25" s="157"/>
      <c r="P25" s="157">
        <v>6224.68</v>
      </c>
      <c r="Q25" s="157">
        <v>253.54</v>
      </c>
      <c r="Y25" s="157">
        <v>72887.509999999995</v>
      </c>
      <c r="Z25" s="157">
        <v>17575.689999999999</v>
      </c>
      <c r="AA25" s="158">
        <v>0.32</v>
      </c>
      <c r="AB25" s="157"/>
      <c r="AC25" s="157"/>
      <c r="AD25" s="157"/>
      <c r="AE25" s="169"/>
      <c r="AF25" s="157"/>
      <c r="AG25" s="157">
        <v>6224.68</v>
      </c>
      <c r="AH25" s="157">
        <v>253.54</v>
      </c>
    </row>
    <row r="26" spans="2:34" ht="21.75" customHeight="1" x14ac:dyDescent="0.25">
      <c r="B26" s="144" t="s">
        <v>305</v>
      </c>
      <c r="C26" s="140">
        <f>VLOOKUP(C15,SUBSIDIO,2)</f>
        <v>382.46</v>
      </c>
      <c r="D26" s="141"/>
      <c r="E26" s="170"/>
      <c r="F26" s="56"/>
      <c r="H26" s="157">
        <v>97183.34</v>
      </c>
      <c r="I26" s="157">
        <v>25350.35</v>
      </c>
      <c r="J26" s="158">
        <v>0.34</v>
      </c>
      <c r="K26" s="157"/>
      <c r="L26" s="157"/>
      <c r="M26" s="157"/>
      <c r="N26" s="157"/>
      <c r="O26" s="157"/>
      <c r="P26" s="157">
        <v>7113.91</v>
      </c>
      <c r="Q26" s="157">
        <v>217.61</v>
      </c>
      <c r="Y26" s="157">
        <v>97183.34</v>
      </c>
      <c r="Z26" s="157">
        <v>25350.35</v>
      </c>
      <c r="AA26" s="158">
        <v>0.34</v>
      </c>
      <c r="AB26" s="157"/>
      <c r="AC26" s="157"/>
      <c r="AD26" s="157"/>
      <c r="AE26" s="157"/>
      <c r="AF26" s="157"/>
      <c r="AG26" s="157">
        <v>7113.91</v>
      </c>
      <c r="AH26" s="157">
        <v>217.61</v>
      </c>
    </row>
    <row r="27" spans="2:34" ht="14.25" x14ac:dyDescent="0.2">
      <c r="B27" s="141"/>
      <c r="C27" s="147"/>
      <c r="D27" s="141"/>
      <c r="E27" s="156"/>
      <c r="F27" s="171"/>
      <c r="H27" s="157">
        <v>291550.01</v>
      </c>
      <c r="I27" s="157">
        <v>91435.02</v>
      </c>
      <c r="J27" s="158">
        <v>0.35</v>
      </c>
      <c r="K27" s="157"/>
      <c r="L27" s="157"/>
      <c r="M27" s="157"/>
      <c r="N27" s="157"/>
      <c r="O27" s="157"/>
      <c r="P27" s="157">
        <v>7382.34</v>
      </c>
      <c r="Q27" s="157">
        <v>0</v>
      </c>
      <c r="Y27" s="157">
        <v>291550.01</v>
      </c>
      <c r="Z27" s="157">
        <v>91435.02</v>
      </c>
      <c r="AA27" s="158">
        <v>0.35</v>
      </c>
      <c r="AB27" s="157"/>
      <c r="AC27" s="157"/>
      <c r="AD27" s="157"/>
      <c r="AE27" s="157"/>
      <c r="AF27" s="157"/>
      <c r="AG27" s="157">
        <v>7382.34</v>
      </c>
      <c r="AH27" s="157">
        <v>0</v>
      </c>
    </row>
    <row r="28" spans="2:34" ht="21.75" customHeight="1" thickBot="1" x14ac:dyDescent="0.3">
      <c r="B28" s="139" t="s">
        <v>306</v>
      </c>
      <c r="C28" s="172">
        <f>IF(C24&gt;C26,C24-C26,0)</f>
        <v>0</v>
      </c>
      <c r="D28" s="141"/>
      <c r="E28" s="156"/>
      <c r="F28" s="141"/>
      <c r="H28" s="157"/>
      <c r="I28" s="157"/>
      <c r="J28" s="158"/>
      <c r="Y28" s="157"/>
      <c r="Z28" s="157"/>
      <c r="AA28" s="158"/>
    </row>
    <row r="29" spans="2:34" ht="20.25" customHeight="1" thickTop="1" thickBot="1" x14ac:dyDescent="0.25">
      <c r="C29" s="167"/>
      <c r="D29" s="141"/>
      <c r="E29" s="141"/>
      <c r="F29" s="141"/>
      <c r="H29" s="157"/>
      <c r="I29" s="157"/>
      <c r="J29" s="157"/>
      <c r="Y29" s="157"/>
      <c r="Z29" s="157"/>
      <c r="AA29" s="157"/>
    </row>
    <row r="30" spans="2:34" ht="20.25" customHeight="1" thickTop="1" thickBot="1" x14ac:dyDescent="0.3">
      <c r="B30" s="139" t="s">
        <v>307</v>
      </c>
      <c r="C30" s="173">
        <f>IF(C24&lt;C26,C26-C24,0)</f>
        <v>131.87632746666668</v>
      </c>
      <c r="D30" s="141"/>
      <c r="E30" s="141"/>
      <c r="F30" s="141"/>
      <c r="H30" s="157"/>
      <c r="I30" s="157"/>
      <c r="J30" s="157"/>
      <c r="Y30" s="157"/>
      <c r="Z30" s="157"/>
      <c r="AA30" s="157"/>
    </row>
    <row r="31" spans="2:34" ht="27.75" customHeight="1" thickBot="1" x14ac:dyDescent="0.25">
      <c r="B31" s="174" t="s">
        <v>308</v>
      </c>
      <c r="C31" s="175">
        <f>IF((C28/30.4*15)&gt;0,(C28/30.4*15),0)</f>
        <v>0</v>
      </c>
      <c r="D31" s="141"/>
      <c r="E31" s="141"/>
      <c r="F31" s="141"/>
    </row>
    <row r="32" spans="2:34" ht="20.25" customHeight="1" thickBot="1" x14ac:dyDescent="0.25">
      <c r="B32" s="174" t="s">
        <v>309</v>
      </c>
      <c r="C32" s="175">
        <f>IF((C30/30.4*15)&gt;0,(C30/30.4*15),0)</f>
        <v>65.070556315789489</v>
      </c>
      <c r="D32" s="141"/>
      <c r="E32" s="141"/>
      <c r="F32" s="141"/>
    </row>
    <row r="33" spans="2:6" ht="20.25" customHeight="1" x14ac:dyDescent="0.2">
      <c r="B33" s="56"/>
      <c r="C33" s="56"/>
      <c r="D33" s="141"/>
      <c r="E33" s="141"/>
      <c r="F33" s="141"/>
    </row>
    <row r="34" spans="2:6" ht="20.25" customHeight="1" x14ac:dyDescent="0.25">
      <c r="B34" s="176" t="s">
        <v>310</v>
      </c>
      <c r="C34" s="56"/>
      <c r="D34" s="141"/>
      <c r="E34" s="141"/>
      <c r="F34" s="141"/>
    </row>
    <row r="35" spans="2:6" ht="10.5" customHeight="1" x14ac:dyDescent="0.2">
      <c r="B35" s="124"/>
      <c r="C35" s="124"/>
      <c r="D35" s="124"/>
      <c r="E35" s="124"/>
      <c r="F35" s="124"/>
    </row>
    <row r="36" spans="2:6" ht="18" customHeight="1" x14ac:dyDescent="0.25">
      <c r="B36" s="177" t="s">
        <v>311</v>
      </c>
      <c r="C36" s="178"/>
      <c r="D36" s="124"/>
      <c r="E36" s="124"/>
      <c r="F36" s="124"/>
    </row>
    <row r="37" spans="2:6" ht="17.25" customHeight="1" x14ac:dyDescent="0.25">
      <c r="B37" s="177" t="s">
        <v>312</v>
      </c>
      <c r="C37" s="178"/>
      <c r="D37" s="124"/>
      <c r="E37" s="124"/>
      <c r="F37" s="124"/>
    </row>
    <row r="38" spans="2:6" ht="12.75" x14ac:dyDescent="0.2">
      <c r="B38" s="124"/>
      <c r="C38" s="124"/>
      <c r="D38" s="124"/>
      <c r="E38" s="124"/>
      <c r="F38" s="1"/>
    </row>
    <row r="39" spans="2:6" ht="12.75" x14ac:dyDescent="0.2">
      <c r="B39" s="124"/>
      <c r="C39" s="124"/>
      <c r="D39" s="124"/>
      <c r="E39" s="124"/>
      <c r="F39" s="179"/>
    </row>
    <row r="40" spans="2:6" ht="12.75" x14ac:dyDescent="0.2">
      <c r="B40" s="124"/>
      <c r="C40" s="124"/>
      <c r="D40" s="124"/>
      <c r="E40" s="124"/>
      <c r="F40" s="1"/>
    </row>
  </sheetData>
  <sheetProtection algorithmName="SHA-512" hashValue="k5U1XWZURruKEdsSB3ryW0aX9HvYz233VwnChTF8SUoJ+pOvCyx1qOA+2PBfbaEO8FbgMD1l48xpwUCxFLNP7A==" saltValue="ggxPnQsnMbp2P9DKQUZbtw==" spinCount="100000" sheet="1" objects="1" scenarios="1"/>
  <mergeCells count="2">
    <mergeCell ref="Y11:AF11"/>
    <mergeCell ref="H11: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Determinacion ISR 2020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2020-12-04T19:46:37Z</cp:lastPrinted>
  <dcterms:created xsi:type="dcterms:W3CDTF">2000-05-05T04:08:27Z</dcterms:created>
  <dcterms:modified xsi:type="dcterms:W3CDTF">2021-01-18T18:52:35Z</dcterms:modified>
</cp:coreProperties>
</file>